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737796-Y\OneDrive - URV\Documents\transparencia\IISPV\"/>
    </mc:Choice>
  </mc:AlternateContent>
  <xr:revisionPtr revIDLastSave="0" documentId="13_ncr:3_{6A6F4767-5AF4-4A09-93D6-AEB5005415D9}" xr6:coauthVersionLast="41" xr6:coauthVersionMax="41" xr10:uidLastSave="{00000000-0000-0000-0000-000000000000}"/>
  <bookViews>
    <workbookView xWindow="-110" yWindow="-110" windowWidth="19420" windowHeight="10420" tabRatio="576" xr2:uid="{F4B48379-D5CB-439B-B1C3-78D7569485AE}"/>
  </bookViews>
  <sheets>
    <sheet name="Liq PTT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C7" i="4"/>
  <c r="L55" i="4"/>
  <c r="L53" i="4"/>
  <c r="L52" i="4"/>
  <c r="L51" i="4"/>
  <c r="L50" i="4"/>
  <c r="L49" i="4"/>
  <c r="L48" i="4"/>
  <c r="L47" i="4"/>
  <c r="L46" i="4"/>
  <c r="L45" i="4"/>
  <c r="L44" i="4"/>
  <c r="L42" i="4"/>
  <c r="L41" i="4"/>
  <c r="L39" i="4"/>
  <c r="K75" i="4"/>
  <c r="K73" i="4"/>
  <c r="K71" i="4"/>
  <c r="K66" i="4"/>
  <c r="K65" i="4"/>
  <c r="K62" i="4"/>
  <c r="K59" i="4"/>
  <c r="K57" i="4"/>
  <c r="K55" i="4"/>
  <c r="K53" i="4"/>
  <c r="K52" i="4"/>
  <c r="K51" i="4"/>
  <c r="K50" i="4"/>
  <c r="K49" i="4"/>
  <c r="K48" i="4"/>
  <c r="K47" i="4"/>
  <c r="K46" i="4"/>
  <c r="K45" i="4"/>
  <c r="K44" i="4"/>
  <c r="K42" i="4"/>
  <c r="K41" i="4"/>
  <c r="K39" i="4"/>
  <c r="K36" i="4"/>
  <c r="K34" i="4"/>
  <c r="K33" i="4"/>
  <c r="J67" i="4"/>
  <c r="J68" i="4" s="1"/>
  <c r="J77" i="4"/>
  <c r="J72" i="4"/>
  <c r="J80" i="4" s="1"/>
  <c r="J74" i="4"/>
  <c r="J64" i="4"/>
  <c r="J63" i="4"/>
  <c r="J61" i="4"/>
  <c r="J60" i="4"/>
  <c r="J58" i="4"/>
  <c r="J56" i="4"/>
  <c r="J54" i="4"/>
  <c r="J43" i="4"/>
  <c r="J40" i="4"/>
  <c r="J38" i="4"/>
  <c r="J37" i="4"/>
  <c r="J35" i="4"/>
  <c r="J75" i="4"/>
  <c r="J73" i="4"/>
  <c r="J71" i="4"/>
  <c r="J66" i="4"/>
  <c r="J65" i="4"/>
  <c r="J62" i="4"/>
  <c r="J59" i="4"/>
  <c r="J57" i="4"/>
  <c r="J55" i="4"/>
  <c r="J53" i="4"/>
  <c r="J52" i="4"/>
  <c r="J51" i="4"/>
  <c r="J50" i="4"/>
  <c r="J49" i="4"/>
  <c r="J48" i="4"/>
  <c r="J47" i="4"/>
  <c r="J46" i="4"/>
  <c r="J45" i="4"/>
  <c r="J44" i="4"/>
  <c r="J42" i="4"/>
  <c r="J41" i="4"/>
  <c r="J39" i="4"/>
  <c r="J36" i="4"/>
  <c r="J34" i="4"/>
  <c r="J33" i="4"/>
  <c r="J32" i="4"/>
  <c r="D74" i="4"/>
  <c r="D77" i="4"/>
  <c r="D67" i="4"/>
  <c r="D61" i="4"/>
  <c r="D35" i="4"/>
  <c r="D37" i="4"/>
  <c r="D38" i="4" s="1"/>
  <c r="D40" i="4"/>
  <c r="D43" i="4"/>
  <c r="D54" i="4"/>
  <c r="D56" i="4"/>
  <c r="D58" i="4"/>
  <c r="D60" i="4"/>
  <c r="D63" i="4"/>
  <c r="D64" i="4"/>
  <c r="D68" i="4"/>
  <c r="C77" i="4"/>
  <c r="C80" i="4" s="1"/>
  <c r="C74" i="4"/>
  <c r="C72" i="4"/>
  <c r="C67" i="4"/>
  <c r="C68" i="4" s="1"/>
  <c r="C63" i="4"/>
  <c r="C64" i="4" s="1"/>
  <c r="C60" i="4"/>
  <c r="C58" i="4"/>
  <c r="C56" i="4"/>
  <c r="C54" i="4"/>
  <c r="C61" i="4" s="1"/>
  <c r="C43" i="4"/>
  <c r="C40" i="4"/>
  <c r="C37" i="4"/>
  <c r="C38" i="4" s="1"/>
  <c r="C35" i="4"/>
  <c r="F43" i="4"/>
  <c r="G43" i="4"/>
  <c r="H43" i="4"/>
  <c r="I42" i="4"/>
  <c r="I41" i="4"/>
  <c r="I45" i="4"/>
  <c r="I46" i="4"/>
  <c r="I47" i="4"/>
  <c r="I48" i="4"/>
  <c r="I49" i="4"/>
  <c r="I50" i="4"/>
  <c r="I51" i="4"/>
  <c r="I52" i="4"/>
  <c r="I53" i="4"/>
  <c r="F54" i="4"/>
  <c r="G54" i="4"/>
  <c r="H54" i="4"/>
  <c r="C81" i="4" l="1"/>
  <c r="E43" i="4"/>
  <c r="F13" i="4"/>
  <c r="G13" i="4"/>
  <c r="H13" i="4"/>
  <c r="C13" i="4"/>
  <c r="C11" i="4"/>
  <c r="I9" i="4"/>
  <c r="K9" i="4" s="1"/>
  <c r="L9" i="4" s="1"/>
  <c r="I10" i="4"/>
  <c r="K10" i="4" s="1"/>
  <c r="L10" i="4" s="1"/>
  <c r="E11" i="4"/>
  <c r="F11" i="4"/>
  <c r="G11" i="4"/>
  <c r="H11" i="4"/>
  <c r="D32" i="4" l="1"/>
  <c r="D75" i="4"/>
  <c r="D55" i="4"/>
  <c r="D46" i="4"/>
  <c r="D33" i="4"/>
  <c r="D73" i="4"/>
  <c r="D53" i="4"/>
  <c r="D45" i="4"/>
  <c r="D71" i="4"/>
  <c r="D72" i="4" s="1"/>
  <c r="D80" i="4" s="1"/>
  <c r="D52" i="4"/>
  <c r="D44" i="4"/>
  <c r="D66" i="4"/>
  <c r="D51" i="4"/>
  <c r="D42" i="4"/>
  <c r="D34" i="4"/>
  <c r="D65" i="4"/>
  <c r="D50" i="4"/>
  <c r="D41" i="4"/>
  <c r="D47" i="4"/>
  <c r="D62" i="4"/>
  <c r="D49" i="4"/>
  <c r="D39" i="4"/>
  <c r="D59" i="4"/>
  <c r="D48" i="4"/>
  <c r="D36" i="4"/>
  <c r="D57" i="4"/>
  <c r="E13" i="4"/>
  <c r="I13" i="4" s="1"/>
  <c r="C5" i="4" l="1"/>
  <c r="C6" i="4" s="1"/>
  <c r="C8" i="4"/>
  <c r="C15" i="4"/>
  <c r="C17" i="4"/>
  <c r="C19" i="4"/>
  <c r="C20" i="4" l="1"/>
  <c r="C28" i="4" s="1"/>
  <c r="J81" i="4"/>
  <c r="D81" i="4"/>
  <c r="K79" i="4"/>
  <c r="H79" i="4"/>
  <c r="G79" i="4"/>
  <c r="F79" i="4"/>
  <c r="E79" i="4"/>
  <c r="I78" i="4"/>
  <c r="K78" i="4" s="1"/>
  <c r="H77" i="4"/>
  <c r="G77" i="4"/>
  <c r="F77" i="4"/>
  <c r="E77" i="4"/>
  <c r="I76" i="4"/>
  <c r="K76" i="4" s="1"/>
  <c r="I75" i="4"/>
  <c r="L75" i="4" s="1"/>
  <c r="H74" i="4"/>
  <c r="G74" i="4"/>
  <c r="F74" i="4"/>
  <c r="E74" i="4"/>
  <c r="I73" i="4"/>
  <c r="L73" i="4" s="1"/>
  <c r="H72" i="4"/>
  <c r="G72" i="4"/>
  <c r="F72" i="4"/>
  <c r="E72" i="4"/>
  <c r="I71" i="4"/>
  <c r="H70" i="4"/>
  <c r="G70" i="4"/>
  <c r="F70" i="4"/>
  <c r="E70" i="4"/>
  <c r="I69" i="4"/>
  <c r="H67" i="4"/>
  <c r="H68" i="4" s="1"/>
  <c r="G67" i="4"/>
  <c r="G68" i="4" s="1"/>
  <c r="F67" i="4"/>
  <c r="F68" i="4" s="1"/>
  <c r="E67" i="4"/>
  <c r="E68" i="4" s="1"/>
  <c r="I66" i="4"/>
  <c r="L66" i="4" s="1"/>
  <c r="I65" i="4"/>
  <c r="H63" i="4"/>
  <c r="H64" i="4" s="1"/>
  <c r="G63" i="4"/>
  <c r="G64" i="4" s="1"/>
  <c r="F63" i="4"/>
  <c r="F64" i="4" s="1"/>
  <c r="E63" i="4"/>
  <c r="E64" i="4" s="1"/>
  <c r="I62" i="4"/>
  <c r="I63" i="4" s="1"/>
  <c r="H60" i="4"/>
  <c r="G60" i="4"/>
  <c r="F60" i="4"/>
  <c r="E60" i="4"/>
  <c r="I59" i="4"/>
  <c r="L59" i="4" s="1"/>
  <c r="H58" i="4"/>
  <c r="G58" i="4"/>
  <c r="F58" i="4"/>
  <c r="E58" i="4"/>
  <c r="I57" i="4"/>
  <c r="L57" i="4" s="1"/>
  <c r="H56" i="4"/>
  <c r="G56" i="4"/>
  <c r="F56" i="4"/>
  <c r="E56" i="4"/>
  <c r="I55" i="4"/>
  <c r="E54" i="4"/>
  <c r="I44" i="4"/>
  <c r="H40" i="4"/>
  <c r="G40" i="4"/>
  <c r="F40" i="4"/>
  <c r="E40" i="4"/>
  <c r="I39" i="4"/>
  <c r="H37" i="4"/>
  <c r="G37" i="4"/>
  <c r="F37" i="4"/>
  <c r="E37" i="4"/>
  <c r="I36" i="4"/>
  <c r="L36" i="4" s="1"/>
  <c r="H35" i="4"/>
  <c r="G35" i="4"/>
  <c r="F35" i="4"/>
  <c r="E35" i="4"/>
  <c r="I34" i="4"/>
  <c r="I33" i="4"/>
  <c r="I32" i="4"/>
  <c r="K32" i="4" s="1"/>
  <c r="L32" i="4" s="1"/>
  <c r="K27" i="4"/>
  <c r="K26" i="4"/>
  <c r="H26" i="4"/>
  <c r="H27" i="4" s="1"/>
  <c r="G26" i="4"/>
  <c r="G27" i="4" s="1"/>
  <c r="F26" i="4"/>
  <c r="F27" i="4" s="1"/>
  <c r="E26" i="4"/>
  <c r="E27" i="4" s="1"/>
  <c r="I25" i="4"/>
  <c r="I24" i="4"/>
  <c r="H22" i="4"/>
  <c r="H23" i="4" s="1"/>
  <c r="G22" i="4"/>
  <c r="G23" i="4" s="1"/>
  <c r="F22" i="4"/>
  <c r="F23" i="4" s="1"/>
  <c r="E22" i="4"/>
  <c r="E23" i="4" s="1"/>
  <c r="I21" i="4"/>
  <c r="H19" i="4"/>
  <c r="G19" i="4"/>
  <c r="F19" i="4"/>
  <c r="E19" i="4"/>
  <c r="I18" i="4"/>
  <c r="H17" i="4"/>
  <c r="G17" i="4"/>
  <c r="F17" i="4"/>
  <c r="E17" i="4"/>
  <c r="I16" i="4"/>
  <c r="H15" i="4"/>
  <c r="G15" i="4"/>
  <c r="F15" i="4"/>
  <c r="E15" i="4"/>
  <c r="I14" i="4"/>
  <c r="I12" i="4"/>
  <c r="H8" i="4"/>
  <c r="G8" i="4"/>
  <c r="F8" i="4"/>
  <c r="E8" i="4"/>
  <c r="I7" i="4"/>
  <c r="H5" i="4"/>
  <c r="H6" i="4" s="1"/>
  <c r="G5" i="4"/>
  <c r="G6" i="4" s="1"/>
  <c r="F5" i="4"/>
  <c r="F6" i="4" s="1"/>
  <c r="E5" i="4"/>
  <c r="E6" i="4" s="1"/>
  <c r="I4" i="4"/>
  <c r="F80" i="4" l="1"/>
  <c r="G80" i="4"/>
  <c r="H80" i="4"/>
  <c r="K69" i="4"/>
  <c r="G20" i="4"/>
  <c r="G28" i="4" s="1"/>
  <c r="F20" i="4"/>
  <c r="I43" i="4"/>
  <c r="K25" i="4"/>
  <c r="H20" i="4"/>
  <c r="H28" i="4" s="1"/>
  <c r="I11" i="4"/>
  <c r="K11" i="4" s="1"/>
  <c r="L11" i="4" s="1"/>
  <c r="K24" i="4"/>
  <c r="I5" i="4"/>
  <c r="I6" i="4" s="1"/>
  <c r="I8" i="4"/>
  <c r="K8" i="4" s="1"/>
  <c r="L8" i="4" s="1"/>
  <c r="E20" i="4"/>
  <c r="E28" i="4" s="1"/>
  <c r="D9" i="4"/>
  <c r="D21" i="4"/>
  <c r="D22" i="4" s="1"/>
  <c r="D4" i="4"/>
  <c r="D5" i="4" s="1"/>
  <c r="D6" i="4" s="1"/>
  <c r="D16" i="4"/>
  <c r="D17" i="4" s="1"/>
  <c r="D18" i="4"/>
  <c r="D19" i="4" s="1"/>
  <c r="D24" i="4"/>
  <c r="D14" i="4"/>
  <c r="D15" i="4" s="1"/>
  <c r="D12" i="4"/>
  <c r="D10" i="4"/>
  <c r="D25" i="4"/>
  <c r="D7" i="4"/>
  <c r="D8" i="4" s="1"/>
  <c r="D13" i="4"/>
  <c r="G38" i="4"/>
  <c r="E38" i="4"/>
  <c r="K14" i="4"/>
  <c r="L14" i="4" s="1"/>
  <c r="I15" i="4"/>
  <c r="K15" i="4" s="1"/>
  <c r="L15" i="4" s="1"/>
  <c r="K12" i="4"/>
  <c r="L12" i="4" s="1"/>
  <c r="K21" i="4"/>
  <c r="I22" i="4"/>
  <c r="K18" i="4"/>
  <c r="L18" i="4" s="1"/>
  <c r="I19" i="4"/>
  <c r="K19" i="4" s="1"/>
  <c r="L19" i="4" s="1"/>
  <c r="K16" i="4"/>
  <c r="L16" i="4" s="1"/>
  <c r="I17" i="4"/>
  <c r="K17" i="4" s="1"/>
  <c r="L17" i="4" s="1"/>
  <c r="I58" i="4"/>
  <c r="K58" i="4" s="1"/>
  <c r="L58" i="4" s="1"/>
  <c r="E61" i="4"/>
  <c r="H61" i="4"/>
  <c r="I70" i="4"/>
  <c r="K70" i="4" s="1"/>
  <c r="I74" i="4"/>
  <c r="K74" i="4" s="1"/>
  <c r="L74" i="4" s="1"/>
  <c r="I54" i="4"/>
  <c r="K54" i="4" s="1"/>
  <c r="L54" i="4" s="1"/>
  <c r="I37" i="4"/>
  <c r="K37" i="4" s="1"/>
  <c r="L37" i="4" s="1"/>
  <c r="K63" i="4"/>
  <c r="L63" i="4" s="1"/>
  <c r="I64" i="4"/>
  <c r="K64" i="4" s="1"/>
  <c r="L64" i="4" s="1"/>
  <c r="I56" i="4"/>
  <c r="K56" i="4" s="1"/>
  <c r="L56" i="4" s="1"/>
  <c r="L62" i="4"/>
  <c r="E80" i="4"/>
  <c r="H38" i="4"/>
  <c r="I67" i="4"/>
  <c r="I72" i="4"/>
  <c r="K72" i="4" s="1"/>
  <c r="G61" i="4"/>
  <c r="I77" i="4"/>
  <c r="I35" i="4"/>
  <c r="K35" i="4" s="1"/>
  <c r="L35" i="4" s="1"/>
  <c r="F38" i="4"/>
  <c r="I40" i="4"/>
  <c r="K40" i="4" s="1"/>
  <c r="L40" i="4" s="1"/>
  <c r="F61" i="4"/>
  <c r="F28" i="4"/>
  <c r="I60" i="4"/>
  <c r="K60" i="4" s="1"/>
  <c r="L60" i="4" s="1"/>
  <c r="K7" i="4"/>
  <c r="L7" i="4" s="1"/>
  <c r="K4" i="4"/>
  <c r="L4" i="4" s="1"/>
  <c r="L33" i="4"/>
  <c r="K67" i="4" l="1"/>
  <c r="L67" i="4" s="1"/>
  <c r="I68" i="4"/>
  <c r="K77" i="4"/>
  <c r="L77" i="4" s="1"/>
  <c r="I80" i="4"/>
  <c r="K80" i="4" s="1"/>
  <c r="L80" i="4" s="1"/>
  <c r="K5" i="4"/>
  <c r="L5" i="4" s="1"/>
  <c r="K43" i="4"/>
  <c r="L43" i="4" s="1"/>
  <c r="D11" i="4"/>
  <c r="D20" i="4" s="1"/>
  <c r="D28" i="4" s="1"/>
  <c r="I20" i="4"/>
  <c r="K20" i="4" s="1"/>
  <c r="L20" i="4" s="1"/>
  <c r="G81" i="4"/>
  <c r="I23" i="4"/>
  <c r="K22" i="4"/>
  <c r="I38" i="4"/>
  <c r="K38" i="4" s="1"/>
  <c r="L38" i="4" s="1"/>
  <c r="H81" i="4"/>
  <c r="E81" i="4"/>
  <c r="F81" i="4"/>
  <c r="I61" i="4"/>
  <c r="K61" i="4" s="1"/>
  <c r="L61" i="4" s="1"/>
  <c r="K6" i="4"/>
  <c r="L6" i="4" s="1"/>
  <c r="K23" i="4" l="1"/>
  <c r="I28" i="4"/>
  <c r="K68" i="4"/>
  <c r="I81" i="4"/>
  <c r="J69" i="4" s="1"/>
  <c r="J9" i="4" l="1"/>
  <c r="J10" i="4"/>
  <c r="J25" i="4"/>
  <c r="J24" i="4"/>
  <c r="J4" i="4"/>
  <c r="J5" i="4" s="1"/>
  <c r="J6" i="4" s="1"/>
  <c r="J16" i="4"/>
  <c r="J17" i="4" s="1"/>
  <c r="J12" i="4"/>
  <c r="J13" i="4" s="1"/>
  <c r="J14" i="4"/>
  <c r="J15" i="4" s="1"/>
  <c r="J7" i="4"/>
  <c r="J8" i="4" s="1"/>
  <c r="J21" i="4"/>
  <c r="J22" i="4" s="1"/>
  <c r="J23" i="4" s="1"/>
  <c r="J18" i="4"/>
  <c r="J19" i="4" s="1"/>
  <c r="K28" i="4"/>
  <c r="L28" i="4" s="1"/>
  <c r="K81" i="4"/>
  <c r="L81" i="4" s="1"/>
  <c r="L68" i="4"/>
  <c r="J11" i="4" l="1"/>
  <c r="J20" i="4" s="1"/>
  <c r="J28" i="4" s="1"/>
  <c r="I84" i="4"/>
</calcChain>
</file>

<file path=xl/sharedStrings.xml><?xml version="1.0" encoding="utf-8"?>
<sst xmlns="http://schemas.openxmlformats.org/spreadsheetml/2006/main" count="123" uniqueCount="98">
  <si>
    <t>RESULTAT PRESSUPOSTARI</t>
  </si>
  <si>
    <t>-</t>
  </si>
  <si>
    <t>Aplicació</t>
  </si>
  <si>
    <t>Descripció de l'Ingrés</t>
  </si>
  <si>
    <t>Prestació serveis</t>
  </si>
  <si>
    <t>Article 31</t>
  </si>
  <si>
    <t>Prestació de Serveis</t>
  </si>
  <si>
    <t>Capítol 3. Taxes, vendes de béns i serveis i altres ingressos</t>
  </si>
  <si>
    <t>Programes d'universitats i recerca</t>
  </si>
  <si>
    <t>Article 40</t>
  </si>
  <si>
    <t>Sector Públic Estatal</t>
  </si>
  <si>
    <t>Departament de Salut</t>
  </si>
  <si>
    <t>Del Departament d'Empresa i Coneixement</t>
  </si>
  <si>
    <t>Article 41</t>
  </si>
  <si>
    <t>De l'administració de la Generalitat</t>
  </si>
  <si>
    <t>D'altres entitats participades pel sector públic de la Generalitat(Altres)</t>
  </si>
  <si>
    <t>Article 44</t>
  </si>
  <si>
    <t>D'Altres Entitats del SP, Univ., Altres ents</t>
  </si>
  <si>
    <t>D'Empreses Privades</t>
  </si>
  <si>
    <t>Article 47</t>
  </si>
  <si>
    <t>D'altres Institucions Sense Fi de Lucre</t>
  </si>
  <si>
    <t>Article 48</t>
  </si>
  <si>
    <t>Altres transferències corrents de la UE</t>
  </si>
  <si>
    <t>Article 49</t>
  </si>
  <si>
    <t>De l'Exterior</t>
  </si>
  <si>
    <t>Capítol 4. Transferències Corrents</t>
  </si>
  <si>
    <t>Altres Interessos de Dipòsits</t>
  </si>
  <si>
    <t>Interessos de dipòsits</t>
  </si>
  <si>
    <t>Capítol 5. Ingressos Patrimonials</t>
  </si>
  <si>
    <t>Romanents de Tresoreria d'exercicis anteriors F1</t>
  </si>
  <si>
    <t>Romanents de Tresoreria d'exercicis anteriors F2</t>
  </si>
  <si>
    <t xml:space="preserve">Romanents de Tresoreria </t>
  </si>
  <si>
    <t>Capítol 8. Variació d'Actius Financers</t>
  </si>
  <si>
    <t>Programa 573 R+D BIOMÈDICS I EN CÍÈNCIES DE LA SALUT</t>
  </si>
  <si>
    <t>Descripció de la Despesa</t>
  </si>
  <si>
    <t>Retribucions Bàsiques, Personal Laboral fix</t>
  </si>
  <si>
    <t>Retribucions Bàsiques, Personal Laboral temporal</t>
  </si>
  <si>
    <t>Indemnitzacions de personal</t>
  </si>
  <si>
    <t>Article 13</t>
  </si>
  <si>
    <t>Personal Laboral</t>
  </si>
  <si>
    <t>Seguretat Social</t>
  </si>
  <si>
    <t>Article 16</t>
  </si>
  <si>
    <t>Assegurances i Cotitzacions Socials</t>
  </si>
  <si>
    <t>Capítol 1. Remuneracions de personal</t>
  </si>
  <si>
    <t>Lloguers i cànons d'altre immobilitzat material</t>
  </si>
  <si>
    <t>Article 20</t>
  </si>
  <si>
    <t>Lloguers i cànons</t>
  </si>
  <si>
    <t>Altres despeses de conservació, reparació i manteniment</t>
  </si>
  <si>
    <t>Article 21</t>
  </si>
  <si>
    <t>Conservació i reparació</t>
  </si>
  <si>
    <t>Material Ordinari no inventariable</t>
  </si>
  <si>
    <t>Altres Subministraments</t>
  </si>
  <si>
    <t>Despeses postals, missatgeria i altres similars</t>
  </si>
  <si>
    <t>Despeses d'assegurances</t>
  </si>
  <si>
    <t>Tributs</t>
  </si>
  <si>
    <t>Publicitat, difusió i campanyes institucionals</t>
  </si>
  <si>
    <t>Formació personal propi</t>
  </si>
  <si>
    <t>Despeses per serveis bancaris</t>
  </si>
  <si>
    <t>Altres despeses diverses</t>
  </si>
  <si>
    <t>Altres treballs realitzats per persones físiques</t>
  </si>
  <si>
    <t>Article 22</t>
  </si>
  <si>
    <t>Material , Subministres, i Altres</t>
  </si>
  <si>
    <t>Dietes, locomoció i trasllats</t>
  </si>
  <si>
    <t>Article 23</t>
  </si>
  <si>
    <t>Indemnitzacion per raó de serveis</t>
  </si>
  <si>
    <t>Despeses de publicacions</t>
  </si>
  <si>
    <t>Article 24</t>
  </si>
  <si>
    <t>Despeses de Publicacions</t>
  </si>
  <si>
    <t>Prestació de serveis amb mitjans aliens</t>
  </si>
  <si>
    <t>Article 25</t>
  </si>
  <si>
    <t>Capítol 2. Despeses corrents de Béns i Serveis</t>
  </si>
  <si>
    <t>Altres despeses financeres</t>
  </si>
  <si>
    <t>Article 34</t>
  </si>
  <si>
    <t>Capítol 3. Despeses Financeres</t>
  </si>
  <si>
    <t>A la Universitat Rovira i Virgili</t>
  </si>
  <si>
    <t>Entitats del SP, Univ.Públiques i altre Entitats Partic</t>
  </si>
  <si>
    <t>Inversions en maquinària, instal.lacions i utillatge</t>
  </si>
  <si>
    <t>Inversions en mobiliari i estris per compte aliè</t>
  </si>
  <si>
    <t>Inversions en equips de procés de dades i telecomunicacions</t>
  </si>
  <si>
    <t>Article 65</t>
  </si>
  <si>
    <t>Inversions en altre Immobilitzat Material F1</t>
  </si>
  <si>
    <t>Inversions en altre Immobilitzat Material F2</t>
  </si>
  <si>
    <t>Article 67</t>
  </si>
  <si>
    <t>Inversions en altre immobilitzat material</t>
  </si>
  <si>
    <t>Inversions en aplicacions informàtiques</t>
  </si>
  <si>
    <t>Article 68</t>
  </si>
  <si>
    <t>Capítol 6 Inversions Reals</t>
  </si>
  <si>
    <t>1T</t>
  </si>
  <si>
    <t>2T</t>
  </si>
  <si>
    <t>3T</t>
  </si>
  <si>
    <t>4T</t>
  </si>
  <si>
    <t>ANUAL</t>
  </si>
  <si>
    <t>INGRESSOS</t>
  </si>
  <si>
    <t>DESPESES</t>
  </si>
  <si>
    <t>A l'Institut Català de la Salut (HTVC+HUJ23)</t>
  </si>
  <si>
    <t>LIQUIDACIÓ PRESSUPOST 2017</t>
  </si>
  <si>
    <t>PRESSUPOST 2017</t>
  </si>
  <si>
    <t>DESVIACIONS PRESSUPOST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</si>
</sst>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5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3" fillId="6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5" fillId="0" borderId="0" xfId="0" applyFont="1"/>
    <xf numFmtId="10" fontId="4" fillId="0" borderId="5" xfId="1" applyNumberFormat="1" applyBorder="1" applyAlignment="1">
      <alignment horizontal="center" vertical="center" wrapText="1"/>
    </xf>
    <xf numFmtId="10" fontId="3" fillId="6" borderId="5" xfId="1" applyNumberFormat="1" applyFont="1" applyFill="1" applyBorder="1" applyAlignment="1">
      <alignment horizontal="center" vertical="center" wrapText="1"/>
    </xf>
    <xf numFmtId="10" fontId="3" fillId="7" borderId="5" xfId="1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0" xfId="1" applyBorder="1" applyAlignment="1">
      <alignment vertical="center" wrapText="1"/>
    </xf>
    <xf numFmtId="44" fontId="4" fillId="0" borderId="0" xfId="1" applyNumberFormat="1" applyBorder="1" applyAlignment="1">
      <alignment horizontal="center" vertical="center" wrapText="1"/>
    </xf>
    <xf numFmtId="10" fontId="4" fillId="0" borderId="0" xfId="1" applyNumberFormat="1" applyBorder="1" applyAlignment="1">
      <alignment horizontal="center" vertical="center" wrapText="1"/>
    </xf>
    <xf numFmtId="0" fontId="3" fillId="6" borderId="0" xfId="1" applyFont="1" applyFill="1" applyBorder="1" applyAlignment="1">
      <alignment vertical="center" wrapText="1"/>
    </xf>
    <xf numFmtId="44" fontId="3" fillId="6" borderId="0" xfId="1" applyNumberFormat="1" applyFont="1" applyFill="1" applyBorder="1" applyAlignment="1">
      <alignment horizontal="center" vertical="center" wrapText="1"/>
    </xf>
    <xf numFmtId="10" fontId="3" fillId="6" borderId="0" xfId="1" applyNumberFormat="1" applyFont="1" applyFill="1" applyBorder="1" applyAlignment="1">
      <alignment horizontal="center" vertical="center" wrapText="1"/>
    </xf>
    <xf numFmtId="0" fontId="3" fillId="7" borderId="0" xfId="1" applyFont="1" applyFill="1" applyBorder="1" applyAlignment="1">
      <alignment vertical="center" wrapText="1"/>
    </xf>
    <xf numFmtId="44" fontId="3" fillId="7" borderId="0" xfId="1" applyNumberFormat="1" applyFont="1" applyFill="1" applyBorder="1" applyAlignment="1">
      <alignment horizontal="center" vertical="center" wrapText="1"/>
    </xf>
    <xf numFmtId="10" fontId="3" fillId="7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0" fillId="0" borderId="12" xfId="0" applyBorder="1"/>
    <xf numFmtId="44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3" borderId="13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vertical="center"/>
    </xf>
    <xf numFmtId="0" fontId="7" fillId="5" borderId="6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vertical="center" wrapText="1"/>
    </xf>
    <xf numFmtId="164" fontId="7" fillId="5" borderId="7" xfId="1" applyNumberFormat="1" applyFont="1" applyFill="1" applyBorder="1" applyAlignment="1">
      <alignment horizontal="center" vertical="center" wrapText="1"/>
    </xf>
    <xf numFmtId="9" fontId="7" fillId="5" borderId="7" xfId="2" applyFont="1" applyFill="1" applyBorder="1" applyAlignment="1">
      <alignment horizontal="center" vertical="center" wrapText="1"/>
    </xf>
    <xf numFmtId="0" fontId="9" fillId="0" borderId="0" xfId="0" applyFont="1"/>
    <xf numFmtId="0" fontId="7" fillId="5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vertical="center" wrapText="1"/>
    </xf>
    <xf numFmtId="44" fontId="7" fillId="5" borderId="10" xfId="1" applyNumberFormat="1" applyFont="1" applyFill="1" applyBorder="1" applyAlignment="1">
      <alignment horizontal="center" vertical="center" wrapText="1"/>
    </xf>
    <xf numFmtId="9" fontId="7" fillId="5" borderId="10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7" fillId="9" borderId="19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10" fontId="7" fillId="9" borderId="20" xfId="1" applyNumberFormat="1" applyFont="1" applyFill="1" applyBorder="1" applyAlignment="1">
      <alignment horizontal="center" vertical="center" wrapText="1"/>
    </xf>
    <xf numFmtId="10" fontId="7" fillId="9" borderId="21" xfId="1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2" xfId="1" applyBorder="1" applyAlignment="1">
      <alignment vertical="center" wrapText="1"/>
    </xf>
    <xf numFmtId="44" fontId="4" fillId="0" borderId="2" xfId="1" applyNumberFormat="1" applyBorder="1" applyAlignment="1">
      <alignment horizontal="center" vertical="center" wrapText="1"/>
    </xf>
    <xf numFmtId="10" fontId="4" fillId="0" borderId="2" xfId="1" applyNumberFormat="1" applyBorder="1" applyAlignment="1">
      <alignment horizontal="center" vertical="center" wrapText="1"/>
    </xf>
    <xf numFmtId="10" fontId="4" fillId="0" borderId="3" xfId="1" applyNumberFormat="1" applyBorder="1" applyAlignment="1">
      <alignment horizontal="center" vertical="center" wrapText="1"/>
    </xf>
    <xf numFmtId="164" fontId="4" fillId="0" borderId="2" xfId="1" applyNumberFormat="1" applyBorder="1" applyAlignment="1">
      <alignment horizontal="center" vertical="center" wrapText="1"/>
    </xf>
    <xf numFmtId="164" fontId="4" fillId="0" borderId="0" xfId="1" applyNumberFormat="1" applyBorder="1" applyAlignment="1">
      <alignment horizontal="center" vertical="center" wrapText="1"/>
    </xf>
    <xf numFmtId="164" fontId="3" fillId="6" borderId="0" xfId="1" applyNumberFormat="1" applyFont="1" applyFill="1" applyBorder="1" applyAlignment="1">
      <alignment horizontal="center" vertical="center" wrapText="1"/>
    </xf>
    <xf numFmtId="164" fontId="3" fillId="7" borderId="0" xfId="1" applyNumberFormat="1" applyFont="1" applyFill="1" applyBorder="1" applyAlignment="1">
      <alignment horizontal="center" vertical="center" wrapText="1"/>
    </xf>
    <xf numFmtId="10" fontId="7" fillId="5" borderId="11" xfId="2" applyNumberFormat="1" applyFont="1" applyFill="1" applyBorder="1" applyAlignment="1">
      <alignment horizontal="center" vertical="center" wrapText="1"/>
    </xf>
    <xf numFmtId="10" fontId="7" fillId="5" borderId="8" xfId="2" applyNumberFormat="1" applyFont="1" applyFill="1" applyBorder="1" applyAlignment="1">
      <alignment horizontal="center" vertical="center" wrapText="1"/>
    </xf>
    <xf numFmtId="44" fontId="12" fillId="3" borderId="13" xfId="0" applyNumberFormat="1" applyFont="1" applyFill="1" applyBorder="1" applyAlignment="1">
      <alignment vertical="center"/>
    </xf>
    <xf numFmtId="0" fontId="4" fillId="0" borderId="4" xfId="1" applyBorder="1" applyAlignment="1">
      <alignment horizontal="center" vertical="center" wrapText="1"/>
    </xf>
    <xf numFmtId="10" fontId="7" fillId="9" borderId="22" xfId="1" applyNumberFormat="1" applyFont="1" applyFill="1" applyBorder="1" applyAlignment="1">
      <alignment horizontal="center" vertical="center" wrapText="1"/>
    </xf>
    <xf numFmtId="10" fontId="3" fillId="7" borderId="0" xfId="2" applyNumberFormat="1" applyFont="1" applyFill="1" applyBorder="1" applyAlignment="1">
      <alignment horizontal="center" vertical="center" wrapText="1"/>
    </xf>
    <xf numFmtId="10" fontId="3" fillId="6" borderId="0" xfId="2" applyNumberFormat="1" applyFont="1" applyFill="1" applyBorder="1" applyAlignment="1">
      <alignment horizontal="center" vertical="center" wrapText="1"/>
    </xf>
    <xf numFmtId="10" fontId="2" fillId="4" borderId="14" xfId="1" applyNumberFormat="1" applyFont="1" applyFill="1" applyBorder="1" applyAlignment="1">
      <alignment horizontal="center" vertical="center" wrapText="1"/>
    </xf>
    <xf numFmtId="10" fontId="2" fillId="4" borderId="13" xfId="1" applyNumberFormat="1" applyFont="1" applyFill="1" applyBorder="1" applyAlignment="1">
      <alignment horizontal="center" vertical="center" wrapText="1"/>
    </xf>
    <xf numFmtId="10" fontId="2" fillId="4" borderId="15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10" fontId="10" fillId="8" borderId="16" xfId="1" applyNumberFormat="1" applyFont="1" applyFill="1" applyBorder="1" applyAlignment="1">
      <alignment horizontal="center" vertical="center" wrapText="1"/>
    </xf>
    <xf numFmtId="10" fontId="10" fillId="8" borderId="12" xfId="1" applyNumberFormat="1" applyFont="1" applyFill="1" applyBorder="1" applyAlignment="1">
      <alignment horizontal="center" vertical="center" wrapText="1"/>
    </xf>
    <xf numFmtId="10" fontId="10" fillId="8" borderId="17" xfId="1" applyNumberFormat="1" applyFont="1" applyFill="1" applyBorder="1" applyAlignment="1">
      <alignment horizontal="center" vertical="center" wrapText="1"/>
    </xf>
    <xf numFmtId="10" fontId="7" fillId="9" borderId="20" xfId="2" applyNumberFormat="1" applyFont="1" applyFill="1" applyBorder="1" applyAlignment="1">
      <alignment horizontal="center" vertical="center" wrapText="1"/>
    </xf>
    <xf numFmtId="10" fontId="4" fillId="0" borderId="2" xfId="2" applyNumberFormat="1" applyFont="1" applyBorder="1" applyAlignment="1">
      <alignment horizontal="center"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10" fontId="7" fillId="5" borderId="10" xfId="2" applyNumberFormat="1" applyFont="1" applyFill="1" applyBorder="1" applyAlignment="1">
      <alignment horizontal="center" vertical="center" wrapText="1"/>
    </xf>
    <xf numFmtId="10" fontId="0" fillId="0" borderId="12" xfId="2" applyNumberFormat="1" applyFont="1" applyBorder="1" applyAlignment="1">
      <alignment horizontal="center"/>
    </xf>
    <xf numFmtId="10" fontId="7" fillId="5" borderId="7" xfId="2" applyNumberFormat="1" applyFont="1" applyFill="1" applyBorder="1" applyAlignment="1">
      <alignment horizontal="center" vertical="center" wrapText="1"/>
    </xf>
    <xf numFmtId="10" fontId="0" fillId="2" borderId="0" xfId="2" applyNumberFormat="1" applyFont="1" applyFill="1" applyAlignment="1">
      <alignment horizontal="center"/>
    </xf>
    <xf numFmtId="10" fontId="0" fillId="2" borderId="13" xfId="2" applyNumberFormat="1" applyFont="1" applyFill="1" applyBorder="1" applyAlignment="1">
      <alignment horizontal="center"/>
    </xf>
    <xf numFmtId="10" fontId="0" fillId="3" borderId="13" xfId="2" applyNumberFormat="1" applyFont="1" applyFill="1" applyBorder="1" applyAlignment="1">
      <alignment vertical="center"/>
    </xf>
    <xf numFmtId="10" fontId="0" fillId="0" borderId="0" xfId="2" applyNumberFormat="1" applyFont="1" applyAlignment="1">
      <alignment horizontal="center"/>
    </xf>
  </cellXfs>
  <cellStyles count="3">
    <cellStyle name="Normal" xfId="0" builtinId="0"/>
    <cellStyle name="Normal 2" xfId="1" xr:uid="{87157655-4558-4152-AF1A-D12BCF089AC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56024-98E8-4C69-BA5B-57AE0021E4ED}">
  <dimension ref="A1:Q85"/>
  <sheetViews>
    <sheetView tabSelected="1" topLeftCell="A74" zoomScale="80" zoomScaleNormal="80" workbookViewId="0">
      <selection activeCell="I19" sqref="I19"/>
    </sheetView>
  </sheetViews>
  <sheetFormatPr baseColWidth="10" defaultRowHeight="14.5" x14ac:dyDescent="0.35"/>
  <cols>
    <col min="1" max="1" width="11.54296875" customWidth="1"/>
    <col min="2" max="2" width="25.08984375" customWidth="1"/>
    <col min="3" max="3" width="15.81640625" style="1" customWidth="1"/>
    <col min="4" max="4" width="8" style="4" customWidth="1"/>
    <col min="5" max="5" width="15.81640625" style="4" bestFit="1" customWidth="1"/>
    <col min="6" max="6" width="14.7265625" style="4" bestFit="1" customWidth="1"/>
    <col min="7" max="7" width="14.08984375" style="4" bestFit="1" customWidth="1"/>
    <col min="8" max="8" width="14.7265625" style="4" bestFit="1" customWidth="1"/>
    <col min="9" max="9" width="18.7265625" style="4" bestFit="1" customWidth="1"/>
    <col min="10" max="10" width="12" style="83" bestFit="1" customWidth="1"/>
    <col min="11" max="11" width="15.1796875" style="4" bestFit="1" customWidth="1"/>
    <col min="12" max="12" width="9.26953125" style="4" customWidth="1"/>
    <col min="248" max="248" width="37.453125" customWidth="1"/>
    <col min="249" max="249" width="13.54296875" bestFit="1" customWidth="1"/>
    <col min="250" max="250" width="7.7265625" bestFit="1" customWidth="1"/>
    <col min="251" max="251" width="1.7265625" customWidth="1"/>
    <col min="252" max="252" width="13.54296875" bestFit="1" customWidth="1"/>
    <col min="253" max="253" width="7.7265625" bestFit="1" customWidth="1"/>
    <col min="254" max="254" width="15.1796875" customWidth="1"/>
    <col min="255" max="255" width="9.26953125" bestFit="1" customWidth="1"/>
    <col min="256" max="256" width="14" bestFit="1" customWidth="1"/>
    <col min="257" max="257" width="2.453125" customWidth="1"/>
    <col min="258" max="258" width="15.1796875" customWidth="1"/>
    <col min="259" max="259" width="9.26953125" bestFit="1" customWidth="1"/>
    <col min="261" max="261" width="14.453125" bestFit="1" customWidth="1"/>
    <col min="262" max="262" width="11.81640625" bestFit="1" customWidth="1"/>
    <col min="504" max="504" width="37.453125" customWidth="1"/>
    <col min="505" max="505" width="13.54296875" bestFit="1" customWidth="1"/>
    <col min="506" max="506" width="7.7265625" bestFit="1" customWidth="1"/>
    <col min="507" max="507" width="1.7265625" customWidth="1"/>
    <col min="508" max="508" width="13.54296875" bestFit="1" customWidth="1"/>
    <col min="509" max="509" width="7.7265625" bestFit="1" customWidth="1"/>
    <col min="510" max="510" width="15.1796875" customWidth="1"/>
    <col min="511" max="511" width="9.26953125" bestFit="1" customWidth="1"/>
    <col min="512" max="512" width="14" bestFit="1" customWidth="1"/>
    <col min="513" max="513" width="2.453125" customWidth="1"/>
    <col min="514" max="514" width="15.1796875" customWidth="1"/>
    <col min="515" max="515" width="9.26953125" bestFit="1" customWidth="1"/>
    <col min="517" max="517" width="14.453125" bestFit="1" customWidth="1"/>
    <col min="518" max="518" width="11.81640625" bestFit="1" customWidth="1"/>
    <col min="760" max="760" width="37.453125" customWidth="1"/>
    <col min="761" max="761" width="13.54296875" bestFit="1" customWidth="1"/>
    <col min="762" max="762" width="7.7265625" bestFit="1" customWidth="1"/>
    <col min="763" max="763" width="1.7265625" customWidth="1"/>
    <col min="764" max="764" width="13.54296875" bestFit="1" customWidth="1"/>
    <col min="765" max="765" width="7.7265625" bestFit="1" customWidth="1"/>
    <col min="766" max="766" width="15.1796875" customWidth="1"/>
    <col min="767" max="767" width="9.26953125" bestFit="1" customWidth="1"/>
    <col min="768" max="768" width="14" bestFit="1" customWidth="1"/>
    <col min="769" max="769" width="2.453125" customWidth="1"/>
    <col min="770" max="770" width="15.1796875" customWidth="1"/>
    <col min="771" max="771" width="9.26953125" bestFit="1" customWidth="1"/>
    <col min="773" max="773" width="14.453125" bestFit="1" customWidth="1"/>
    <col min="774" max="774" width="11.81640625" bestFit="1" customWidth="1"/>
    <col min="1016" max="1016" width="37.453125" customWidth="1"/>
    <col min="1017" max="1017" width="13.54296875" bestFit="1" customWidth="1"/>
    <col min="1018" max="1018" width="7.7265625" bestFit="1" customWidth="1"/>
    <col min="1019" max="1019" width="1.7265625" customWidth="1"/>
    <col min="1020" max="1020" width="13.54296875" bestFit="1" customWidth="1"/>
    <col min="1021" max="1021" width="7.7265625" bestFit="1" customWidth="1"/>
    <col min="1022" max="1022" width="15.1796875" customWidth="1"/>
    <col min="1023" max="1023" width="9.26953125" bestFit="1" customWidth="1"/>
    <col min="1024" max="1024" width="14" bestFit="1" customWidth="1"/>
    <col min="1025" max="1025" width="2.453125" customWidth="1"/>
    <col min="1026" max="1026" width="15.1796875" customWidth="1"/>
    <col min="1027" max="1027" width="9.26953125" bestFit="1" customWidth="1"/>
    <col min="1029" max="1029" width="14.453125" bestFit="1" customWidth="1"/>
    <col min="1030" max="1030" width="11.81640625" bestFit="1" customWidth="1"/>
    <col min="1272" max="1272" width="37.453125" customWidth="1"/>
    <col min="1273" max="1273" width="13.54296875" bestFit="1" customWidth="1"/>
    <col min="1274" max="1274" width="7.7265625" bestFit="1" customWidth="1"/>
    <col min="1275" max="1275" width="1.7265625" customWidth="1"/>
    <col min="1276" max="1276" width="13.54296875" bestFit="1" customWidth="1"/>
    <col min="1277" max="1277" width="7.7265625" bestFit="1" customWidth="1"/>
    <col min="1278" max="1278" width="15.1796875" customWidth="1"/>
    <col min="1279" max="1279" width="9.26953125" bestFit="1" customWidth="1"/>
    <col min="1280" max="1280" width="14" bestFit="1" customWidth="1"/>
    <col min="1281" max="1281" width="2.453125" customWidth="1"/>
    <col min="1282" max="1282" width="15.1796875" customWidth="1"/>
    <col min="1283" max="1283" width="9.26953125" bestFit="1" customWidth="1"/>
    <col min="1285" max="1285" width="14.453125" bestFit="1" customWidth="1"/>
    <col min="1286" max="1286" width="11.81640625" bestFit="1" customWidth="1"/>
    <col min="1528" max="1528" width="37.453125" customWidth="1"/>
    <col min="1529" max="1529" width="13.54296875" bestFit="1" customWidth="1"/>
    <col min="1530" max="1530" width="7.7265625" bestFit="1" customWidth="1"/>
    <col min="1531" max="1531" width="1.7265625" customWidth="1"/>
    <col min="1532" max="1532" width="13.54296875" bestFit="1" customWidth="1"/>
    <col min="1533" max="1533" width="7.7265625" bestFit="1" customWidth="1"/>
    <col min="1534" max="1534" width="15.1796875" customWidth="1"/>
    <col min="1535" max="1535" width="9.26953125" bestFit="1" customWidth="1"/>
    <col min="1536" max="1536" width="14" bestFit="1" customWidth="1"/>
    <col min="1537" max="1537" width="2.453125" customWidth="1"/>
    <col min="1538" max="1538" width="15.1796875" customWidth="1"/>
    <col min="1539" max="1539" width="9.26953125" bestFit="1" customWidth="1"/>
    <col min="1541" max="1541" width="14.453125" bestFit="1" customWidth="1"/>
    <col min="1542" max="1542" width="11.81640625" bestFit="1" customWidth="1"/>
    <col min="1784" max="1784" width="37.453125" customWidth="1"/>
    <col min="1785" max="1785" width="13.54296875" bestFit="1" customWidth="1"/>
    <col min="1786" max="1786" width="7.7265625" bestFit="1" customWidth="1"/>
    <col min="1787" max="1787" width="1.7265625" customWidth="1"/>
    <col min="1788" max="1788" width="13.54296875" bestFit="1" customWidth="1"/>
    <col min="1789" max="1789" width="7.7265625" bestFit="1" customWidth="1"/>
    <col min="1790" max="1790" width="15.1796875" customWidth="1"/>
    <col min="1791" max="1791" width="9.26953125" bestFit="1" customWidth="1"/>
    <col min="1792" max="1792" width="14" bestFit="1" customWidth="1"/>
    <col min="1793" max="1793" width="2.453125" customWidth="1"/>
    <col min="1794" max="1794" width="15.1796875" customWidth="1"/>
    <col min="1795" max="1795" width="9.26953125" bestFit="1" customWidth="1"/>
    <col min="1797" max="1797" width="14.453125" bestFit="1" customWidth="1"/>
    <col min="1798" max="1798" width="11.81640625" bestFit="1" customWidth="1"/>
    <col min="2040" max="2040" width="37.453125" customWidth="1"/>
    <col min="2041" max="2041" width="13.54296875" bestFit="1" customWidth="1"/>
    <col min="2042" max="2042" width="7.7265625" bestFit="1" customWidth="1"/>
    <col min="2043" max="2043" width="1.7265625" customWidth="1"/>
    <col min="2044" max="2044" width="13.54296875" bestFit="1" customWidth="1"/>
    <col min="2045" max="2045" width="7.7265625" bestFit="1" customWidth="1"/>
    <col min="2046" max="2046" width="15.1796875" customWidth="1"/>
    <col min="2047" max="2047" width="9.26953125" bestFit="1" customWidth="1"/>
    <col min="2048" max="2048" width="14" bestFit="1" customWidth="1"/>
    <col min="2049" max="2049" width="2.453125" customWidth="1"/>
    <col min="2050" max="2050" width="15.1796875" customWidth="1"/>
    <col min="2051" max="2051" width="9.26953125" bestFit="1" customWidth="1"/>
    <col min="2053" max="2053" width="14.453125" bestFit="1" customWidth="1"/>
    <col min="2054" max="2054" width="11.81640625" bestFit="1" customWidth="1"/>
    <col min="2296" max="2296" width="37.453125" customWidth="1"/>
    <col min="2297" max="2297" width="13.54296875" bestFit="1" customWidth="1"/>
    <col min="2298" max="2298" width="7.7265625" bestFit="1" customWidth="1"/>
    <col min="2299" max="2299" width="1.7265625" customWidth="1"/>
    <col min="2300" max="2300" width="13.54296875" bestFit="1" customWidth="1"/>
    <col min="2301" max="2301" width="7.7265625" bestFit="1" customWidth="1"/>
    <col min="2302" max="2302" width="15.1796875" customWidth="1"/>
    <col min="2303" max="2303" width="9.26953125" bestFit="1" customWidth="1"/>
    <col min="2304" max="2304" width="14" bestFit="1" customWidth="1"/>
    <col min="2305" max="2305" width="2.453125" customWidth="1"/>
    <col min="2306" max="2306" width="15.1796875" customWidth="1"/>
    <col min="2307" max="2307" width="9.26953125" bestFit="1" customWidth="1"/>
    <col min="2309" max="2309" width="14.453125" bestFit="1" customWidth="1"/>
    <col min="2310" max="2310" width="11.81640625" bestFit="1" customWidth="1"/>
    <col min="2552" max="2552" width="37.453125" customWidth="1"/>
    <col min="2553" max="2553" width="13.54296875" bestFit="1" customWidth="1"/>
    <col min="2554" max="2554" width="7.7265625" bestFit="1" customWidth="1"/>
    <col min="2555" max="2555" width="1.7265625" customWidth="1"/>
    <col min="2556" max="2556" width="13.54296875" bestFit="1" customWidth="1"/>
    <col min="2557" max="2557" width="7.7265625" bestFit="1" customWidth="1"/>
    <col min="2558" max="2558" width="15.1796875" customWidth="1"/>
    <col min="2559" max="2559" width="9.26953125" bestFit="1" customWidth="1"/>
    <col min="2560" max="2560" width="14" bestFit="1" customWidth="1"/>
    <col min="2561" max="2561" width="2.453125" customWidth="1"/>
    <col min="2562" max="2562" width="15.1796875" customWidth="1"/>
    <col min="2563" max="2563" width="9.26953125" bestFit="1" customWidth="1"/>
    <col min="2565" max="2565" width="14.453125" bestFit="1" customWidth="1"/>
    <col min="2566" max="2566" width="11.81640625" bestFit="1" customWidth="1"/>
    <col min="2808" max="2808" width="37.453125" customWidth="1"/>
    <col min="2809" max="2809" width="13.54296875" bestFit="1" customWidth="1"/>
    <col min="2810" max="2810" width="7.7265625" bestFit="1" customWidth="1"/>
    <col min="2811" max="2811" width="1.7265625" customWidth="1"/>
    <col min="2812" max="2812" width="13.54296875" bestFit="1" customWidth="1"/>
    <col min="2813" max="2813" width="7.7265625" bestFit="1" customWidth="1"/>
    <col min="2814" max="2814" width="15.1796875" customWidth="1"/>
    <col min="2815" max="2815" width="9.26953125" bestFit="1" customWidth="1"/>
    <col min="2816" max="2816" width="14" bestFit="1" customWidth="1"/>
    <col min="2817" max="2817" width="2.453125" customWidth="1"/>
    <col min="2818" max="2818" width="15.1796875" customWidth="1"/>
    <col min="2819" max="2819" width="9.26953125" bestFit="1" customWidth="1"/>
    <col min="2821" max="2821" width="14.453125" bestFit="1" customWidth="1"/>
    <col min="2822" max="2822" width="11.81640625" bestFit="1" customWidth="1"/>
    <col min="3064" max="3064" width="37.453125" customWidth="1"/>
    <col min="3065" max="3065" width="13.54296875" bestFit="1" customWidth="1"/>
    <col min="3066" max="3066" width="7.7265625" bestFit="1" customWidth="1"/>
    <col min="3067" max="3067" width="1.7265625" customWidth="1"/>
    <col min="3068" max="3068" width="13.54296875" bestFit="1" customWidth="1"/>
    <col min="3069" max="3069" width="7.7265625" bestFit="1" customWidth="1"/>
    <col min="3070" max="3070" width="15.1796875" customWidth="1"/>
    <col min="3071" max="3071" width="9.26953125" bestFit="1" customWidth="1"/>
    <col min="3072" max="3072" width="14" bestFit="1" customWidth="1"/>
    <col min="3073" max="3073" width="2.453125" customWidth="1"/>
    <col min="3074" max="3074" width="15.1796875" customWidth="1"/>
    <col min="3075" max="3075" width="9.26953125" bestFit="1" customWidth="1"/>
    <col min="3077" max="3077" width="14.453125" bestFit="1" customWidth="1"/>
    <col min="3078" max="3078" width="11.81640625" bestFit="1" customWidth="1"/>
    <col min="3320" max="3320" width="37.453125" customWidth="1"/>
    <col min="3321" max="3321" width="13.54296875" bestFit="1" customWidth="1"/>
    <col min="3322" max="3322" width="7.7265625" bestFit="1" customWidth="1"/>
    <col min="3323" max="3323" width="1.7265625" customWidth="1"/>
    <col min="3324" max="3324" width="13.54296875" bestFit="1" customWidth="1"/>
    <col min="3325" max="3325" width="7.7265625" bestFit="1" customWidth="1"/>
    <col min="3326" max="3326" width="15.1796875" customWidth="1"/>
    <col min="3327" max="3327" width="9.26953125" bestFit="1" customWidth="1"/>
    <col min="3328" max="3328" width="14" bestFit="1" customWidth="1"/>
    <col min="3329" max="3329" width="2.453125" customWidth="1"/>
    <col min="3330" max="3330" width="15.1796875" customWidth="1"/>
    <col min="3331" max="3331" width="9.26953125" bestFit="1" customWidth="1"/>
    <col min="3333" max="3333" width="14.453125" bestFit="1" customWidth="1"/>
    <col min="3334" max="3334" width="11.81640625" bestFit="1" customWidth="1"/>
    <col min="3576" max="3576" width="37.453125" customWidth="1"/>
    <col min="3577" max="3577" width="13.54296875" bestFit="1" customWidth="1"/>
    <col min="3578" max="3578" width="7.7265625" bestFit="1" customWidth="1"/>
    <col min="3579" max="3579" width="1.7265625" customWidth="1"/>
    <col min="3580" max="3580" width="13.54296875" bestFit="1" customWidth="1"/>
    <col min="3581" max="3581" width="7.7265625" bestFit="1" customWidth="1"/>
    <col min="3582" max="3582" width="15.1796875" customWidth="1"/>
    <col min="3583" max="3583" width="9.26953125" bestFit="1" customWidth="1"/>
    <col min="3584" max="3584" width="14" bestFit="1" customWidth="1"/>
    <col min="3585" max="3585" width="2.453125" customWidth="1"/>
    <col min="3586" max="3586" width="15.1796875" customWidth="1"/>
    <col min="3587" max="3587" width="9.26953125" bestFit="1" customWidth="1"/>
    <col min="3589" max="3589" width="14.453125" bestFit="1" customWidth="1"/>
    <col min="3590" max="3590" width="11.81640625" bestFit="1" customWidth="1"/>
    <col min="3832" max="3832" width="37.453125" customWidth="1"/>
    <col min="3833" max="3833" width="13.54296875" bestFit="1" customWidth="1"/>
    <col min="3834" max="3834" width="7.7265625" bestFit="1" customWidth="1"/>
    <col min="3835" max="3835" width="1.7265625" customWidth="1"/>
    <col min="3836" max="3836" width="13.54296875" bestFit="1" customWidth="1"/>
    <col min="3837" max="3837" width="7.7265625" bestFit="1" customWidth="1"/>
    <col min="3838" max="3838" width="15.1796875" customWidth="1"/>
    <col min="3839" max="3839" width="9.26953125" bestFit="1" customWidth="1"/>
    <col min="3840" max="3840" width="14" bestFit="1" customWidth="1"/>
    <col min="3841" max="3841" width="2.453125" customWidth="1"/>
    <col min="3842" max="3842" width="15.1796875" customWidth="1"/>
    <col min="3843" max="3843" width="9.26953125" bestFit="1" customWidth="1"/>
    <col min="3845" max="3845" width="14.453125" bestFit="1" customWidth="1"/>
    <col min="3846" max="3846" width="11.81640625" bestFit="1" customWidth="1"/>
    <col min="4088" max="4088" width="37.453125" customWidth="1"/>
    <col min="4089" max="4089" width="13.54296875" bestFit="1" customWidth="1"/>
    <col min="4090" max="4090" width="7.7265625" bestFit="1" customWidth="1"/>
    <col min="4091" max="4091" width="1.7265625" customWidth="1"/>
    <col min="4092" max="4092" width="13.54296875" bestFit="1" customWidth="1"/>
    <col min="4093" max="4093" width="7.7265625" bestFit="1" customWidth="1"/>
    <col min="4094" max="4094" width="15.1796875" customWidth="1"/>
    <col min="4095" max="4095" width="9.26953125" bestFit="1" customWidth="1"/>
    <col min="4096" max="4096" width="14" bestFit="1" customWidth="1"/>
    <col min="4097" max="4097" width="2.453125" customWidth="1"/>
    <col min="4098" max="4098" width="15.1796875" customWidth="1"/>
    <col min="4099" max="4099" width="9.26953125" bestFit="1" customWidth="1"/>
    <col min="4101" max="4101" width="14.453125" bestFit="1" customWidth="1"/>
    <col min="4102" max="4102" width="11.81640625" bestFit="1" customWidth="1"/>
    <col min="4344" max="4344" width="37.453125" customWidth="1"/>
    <col min="4345" max="4345" width="13.54296875" bestFit="1" customWidth="1"/>
    <col min="4346" max="4346" width="7.7265625" bestFit="1" customWidth="1"/>
    <col min="4347" max="4347" width="1.7265625" customWidth="1"/>
    <col min="4348" max="4348" width="13.54296875" bestFit="1" customWidth="1"/>
    <col min="4349" max="4349" width="7.7265625" bestFit="1" customWidth="1"/>
    <col min="4350" max="4350" width="15.1796875" customWidth="1"/>
    <col min="4351" max="4351" width="9.26953125" bestFit="1" customWidth="1"/>
    <col min="4352" max="4352" width="14" bestFit="1" customWidth="1"/>
    <col min="4353" max="4353" width="2.453125" customWidth="1"/>
    <col min="4354" max="4354" width="15.1796875" customWidth="1"/>
    <col min="4355" max="4355" width="9.26953125" bestFit="1" customWidth="1"/>
    <col min="4357" max="4357" width="14.453125" bestFit="1" customWidth="1"/>
    <col min="4358" max="4358" width="11.81640625" bestFit="1" customWidth="1"/>
    <col min="4600" max="4600" width="37.453125" customWidth="1"/>
    <col min="4601" max="4601" width="13.54296875" bestFit="1" customWidth="1"/>
    <col min="4602" max="4602" width="7.7265625" bestFit="1" customWidth="1"/>
    <col min="4603" max="4603" width="1.7265625" customWidth="1"/>
    <col min="4604" max="4604" width="13.54296875" bestFit="1" customWidth="1"/>
    <col min="4605" max="4605" width="7.7265625" bestFit="1" customWidth="1"/>
    <col min="4606" max="4606" width="15.1796875" customWidth="1"/>
    <col min="4607" max="4607" width="9.26953125" bestFit="1" customWidth="1"/>
    <col min="4608" max="4608" width="14" bestFit="1" customWidth="1"/>
    <col min="4609" max="4609" width="2.453125" customWidth="1"/>
    <col min="4610" max="4610" width="15.1796875" customWidth="1"/>
    <col min="4611" max="4611" width="9.26953125" bestFit="1" customWidth="1"/>
    <col min="4613" max="4613" width="14.453125" bestFit="1" customWidth="1"/>
    <col min="4614" max="4614" width="11.81640625" bestFit="1" customWidth="1"/>
    <col min="4856" max="4856" width="37.453125" customWidth="1"/>
    <col min="4857" max="4857" width="13.54296875" bestFit="1" customWidth="1"/>
    <col min="4858" max="4858" width="7.7265625" bestFit="1" customWidth="1"/>
    <col min="4859" max="4859" width="1.7265625" customWidth="1"/>
    <col min="4860" max="4860" width="13.54296875" bestFit="1" customWidth="1"/>
    <col min="4861" max="4861" width="7.7265625" bestFit="1" customWidth="1"/>
    <col min="4862" max="4862" width="15.1796875" customWidth="1"/>
    <col min="4863" max="4863" width="9.26953125" bestFit="1" customWidth="1"/>
    <col min="4864" max="4864" width="14" bestFit="1" customWidth="1"/>
    <col min="4865" max="4865" width="2.453125" customWidth="1"/>
    <col min="4866" max="4866" width="15.1796875" customWidth="1"/>
    <col min="4867" max="4867" width="9.26953125" bestFit="1" customWidth="1"/>
    <col min="4869" max="4869" width="14.453125" bestFit="1" customWidth="1"/>
    <col min="4870" max="4870" width="11.81640625" bestFit="1" customWidth="1"/>
    <col min="5112" max="5112" width="37.453125" customWidth="1"/>
    <col min="5113" max="5113" width="13.54296875" bestFit="1" customWidth="1"/>
    <col min="5114" max="5114" width="7.7265625" bestFit="1" customWidth="1"/>
    <col min="5115" max="5115" width="1.7265625" customWidth="1"/>
    <col min="5116" max="5116" width="13.54296875" bestFit="1" customWidth="1"/>
    <col min="5117" max="5117" width="7.7265625" bestFit="1" customWidth="1"/>
    <col min="5118" max="5118" width="15.1796875" customWidth="1"/>
    <col min="5119" max="5119" width="9.26953125" bestFit="1" customWidth="1"/>
    <col min="5120" max="5120" width="14" bestFit="1" customWidth="1"/>
    <col min="5121" max="5121" width="2.453125" customWidth="1"/>
    <col min="5122" max="5122" width="15.1796875" customWidth="1"/>
    <col min="5123" max="5123" width="9.26953125" bestFit="1" customWidth="1"/>
    <col min="5125" max="5125" width="14.453125" bestFit="1" customWidth="1"/>
    <col min="5126" max="5126" width="11.81640625" bestFit="1" customWidth="1"/>
    <col min="5368" max="5368" width="37.453125" customWidth="1"/>
    <col min="5369" max="5369" width="13.54296875" bestFit="1" customWidth="1"/>
    <col min="5370" max="5370" width="7.7265625" bestFit="1" customWidth="1"/>
    <col min="5371" max="5371" width="1.7265625" customWidth="1"/>
    <col min="5372" max="5372" width="13.54296875" bestFit="1" customWidth="1"/>
    <col min="5373" max="5373" width="7.7265625" bestFit="1" customWidth="1"/>
    <col min="5374" max="5374" width="15.1796875" customWidth="1"/>
    <col min="5375" max="5375" width="9.26953125" bestFit="1" customWidth="1"/>
    <col min="5376" max="5376" width="14" bestFit="1" customWidth="1"/>
    <col min="5377" max="5377" width="2.453125" customWidth="1"/>
    <col min="5378" max="5378" width="15.1796875" customWidth="1"/>
    <col min="5379" max="5379" width="9.26953125" bestFit="1" customWidth="1"/>
    <col min="5381" max="5381" width="14.453125" bestFit="1" customWidth="1"/>
    <col min="5382" max="5382" width="11.81640625" bestFit="1" customWidth="1"/>
    <col min="5624" max="5624" width="37.453125" customWidth="1"/>
    <col min="5625" max="5625" width="13.54296875" bestFit="1" customWidth="1"/>
    <col min="5626" max="5626" width="7.7265625" bestFit="1" customWidth="1"/>
    <col min="5627" max="5627" width="1.7265625" customWidth="1"/>
    <col min="5628" max="5628" width="13.54296875" bestFit="1" customWidth="1"/>
    <col min="5629" max="5629" width="7.7265625" bestFit="1" customWidth="1"/>
    <col min="5630" max="5630" width="15.1796875" customWidth="1"/>
    <col min="5631" max="5631" width="9.26953125" bestFit="1" customWidth="1"/>
    <col min="5632" max="5632" width="14" bestFit="1" customWidth="1"/>
    <col min="5633" max="5633" width="2.453125" customWidth="1"/>
    <col min="5634" max="5634" width="15.1796875" customWidth="1"/>
    <col min="5635" max="5635" width="9.26953125" bestFit="1" customWidth="1"/>
    <col min="5637" max="5637" width="14.453125" bestFit="1" customWidth="1"/>
    <col min="5638" max="5638" width="11.81640625" bestFit="1" customWidth="1"/>
    <col min="5880" max="5880" width="37.453125" customWidth="1"/>
    <col min="5881" max="5881" width="13.54296875" bestFit="1" customWidth="1"/>
    <col min="5882" max="5882" width="7.7265625" bestFit="1" customWidth="1"/>
    <col min="5883" max="5883" width="1.7265625" customWidth="1"/>
    <col min="5884" max="5884" width="13.54296875" bestFit="1" customWidth="1"/>
    <col min="5885" max="5885" width="7.7265625" bestFit="1" customWidth="1"/>
    <col min="5886" max="5886" width="15.1796875" customWidth="1"/>
    <col min="5887" max="5887" width="9.26953125" bestFit="1" customWidth="1"/>
    <col min="5888" max="5888" width="14" bestFit="1" customWidth="1"/>
    <col min="5889" max="5889" width="2.453125" customWidth="1"/>
    <col min="5890" max="5890" width="15.1796875" customWidth="1"/>
    <col min="5891" max="5891" width="9.26953125" bestFit="1" customWidth="1"/>
    <col min="5893" max="5893" width="14.453125" bestFit="1" customWidth="1"/>
    <col min="5894" max="5894" width="11.81640625" bestFit="1" customWidth="1"/>
    <col min="6136" max="6136" width="37.453125" customWidth="1"/>
    <col min="6137" max="6137" width="13.54296875" bestFit="1" customWidth="1"/>
    <col min="6138" max="6138" width="7.7265625" bestFit="1" customWidth="1"/>
    <col min="6139" max="6139" width="1.7265625" customWidth="1"/>
    <col min="6140" max="6140" width="13.54296875" bestFit="1" customWidth="1"/>
    <col min="6141" max="6141" width="7.7265625" bestFit="1" customWidth="1"/>
    <col min="6142" max="6142" width="15.1796875" customWidth="1"/>
    <col min="6143" max="6143" width="9.26953125" bestFit="1" customWidth="1"/>
    <col min="6144" max="6144" width="14" bestFit="1" customWidth="1"/>
    <col min="6145" max="6145" width="2.453125" customWidth="1"/>
    <col min="6146" max="6146" width="15.1796875" customWidth="1"/>
    <col min="6147" max="6147" width="9.26953125" bestFit="1" customWidth="1"/>
    <col min="6149" max="6149" width="14.453125" bestFit="1" customWidth="1"/>
    <col min="6150" max="6150" width="11.81640625" bestFit="1" customWidth="1"/>
    <col min="6392" max="6392" width="37.453125" customWidth="1"/>
    <col min="6393" max="6393" width="13.54296875" bestFit="1" customWidth="1"/>
    <col min="6394" max="6394" width="7.7265625" bestFit="1" customWidth="1"/>
    <col min="6395" max="6395" width="1.7265625" customWidth="1"/>
    <col min="6396" max="6396" width="13.54296875" bestFit="1" customWidth="1"/>
    <col min="6397" max="6397" width="7.7265625" bestFit="1" customWidth="1"/>
    <col min="6398" max="6398" width="15.1796875" customWidth="1"/>
    <col min="6399" max="6399" width="9.26953125" bestFit="1" customWidth="1"/>
    <col min="6400" max="6400" width="14" bestFit="1" customWidth="1"/>
    <col min="6401" max="6401" width="2.453125" customWidth="1"/>
    <col min="6402" max="6402" width="15.1796875" customWidth="1"/>
    <col min="6403" max="6403" width="9.26953125" bestFit="1" customWidth="1"/>
    <col min="6405" max="6405" width="14.453125" bestFit="1" customWidth="1"/>
    <col min="6406" max="6406" width="11.81640625" bestFit="1" customWidth="1"/>
    <col min="6648" max="6648" width="37.453125" customWidth="1"/>
    <col min="6649" max="6649" width="13.54296875" bestFit="1" customWidth="1"/>
    <col min="6650" max="6650" width="7.7265625" bestFit="1" customWidth="1"/>
    <col min="6651" max="6651" width="1.7265625" customWidth="1"/>
    <col min="6652" max="6652" width="13.54296875" bestFit="1" customWidth="1"/>
    <col min="6653" max="6653" width="7.7265625" bestFit="1" customWidth="1"/>
    <col min="6654" max="6654" width="15.1796875" customWidth="1"/>
    <col min="6655" max="6655" width="9.26953125" bestFit="1" customWidth="1"/>
    <col min="6656" max="6656" width="14" bestFit="1" customWidth="1"/>
    <col min="6657" max="6657" width="2.453125" customWidth="1"/>
    <col min="6658" max="6658" width="15.1796875" customWidth="1"/>
    <col min="6659" max="6659" width="9.26953125" bestFit="1" customWidth="1"/>
    <col min="6661" max="6661" width="14.453125" bestFit="1" customWidth="1"/>
    <col min="6662" max="6662" width="11.81640625" bestFit="1" customWidth="1"/>
    <col min="6904" max="6904" width="37.453125" customWidth="1"/>
    <col min="6905" max="6905" width="13.54296875" bestFit="1" customWidth="1"/>
    <col min="6906" max="6906" width="7.7265625" bestFit="1" customWidth="1"/>
    <col min="6907" max="6907" width="1.7265625" customWidth="1"/>
    <col min="6908" max="6908" width="13.54296875" bestFit="1" customWidth="1"/>
    <col min="6909" max="6909" width="7.7265625" bestFit="1" customWidth="1"/>
    <col min="6910" max="6910" width="15.1796875" customWidth="1"/>
    <col min="6911" max="6911" width="9.26953125" bestFit="1" customWidth="1"/>
    <col min="6912" max="6912" width="14" bestFit="1" customWidth="1"/>
    <col min="6913" max="6913" width="2.453125" customWidth="1"/>
    <col min="6914" max="6914" width="15.1796875" customWidth="1"/>
    <col min="6915" max="6915" width="9.26953125" bestFit="1" customWidth="1"/>
    <col min="6917" max="6917" width="14.453125" bestFit="1" customWidth="1"/>
    <col min="6918" max="6918" width="11.81640625" bestFit="1" customWidth="1"/>
    <col min="7160" max="7160" width="37.453125" customWidth="1"/>
    <col min="7161" max="7161" width="13.54296875" bestFit="1" customWidth="1"/>
    <col min="7162" max="7162" width="7.7265625" bestFit="1" customWidth="1"/>
    <col min="7163" max="7163" width="1.7265625" customWidth="1"/>
    <col min="7164" max="7164" width="13.54296875" bestFit="1" customWidth="1"/>
    <col min="7165" max="7165" width="7.7265625" bestFit="1" customWidth="1"/>
    <col min="7166" max="7166" width="15.1796875" customWidth="1"/>
    <col min="7167" max="7167" width="9.26953125" bestFit="1" customWidth="1"/>
    <col min="7168" max="7168" width="14" bestFit="1" customWidth="1"/>
    <col min="7169" max="7169" width="2.453125" customWidth="1"/>
    <col min="7170" max="7170" width="15.1796875" customWidth="1"/>
    <col min="7171" max="7171" width="9.26953125" bestFit="1" customWidth="1"/>
    <col min="7173" max="7173" width="14.453125" bestFit="1" customWidth="1"/>
    <col min="7174" max="7174" width="11.81640625" bestFit="1" customWidth="1"/>
    <col min="7416" max="7416" width="37.453125" customWidth="1"/>
    <col min="7417" max="7417" width="13.54296875" bestFit="1" customWidth="1"/>
    <col min="7418" max="7418" width="7.7265625" bestFit="1" customWidth="1"/>
    <col min="7419" max="7419" width="1.7265625" customWidth="1"/>
    <col min="7420" max="7420" width="13.54296875" bestFit="1" customWidth="1"/>
    <col min="7421" max="7421" width="7.7265625" bestFit="1" customWidth="1"/>
    <col min="7422" max="7422" width="15.1796875" customWidth="1"/>
    <col min="7423" max="7423" width="9.26953125" bestFit="1" customWidth="1"/>
    <col min="7424" max="7424" width="14" bestFit="1" customWidth="1"/>
    <col min="7425" max="7425" width="2.453125" customWidth="1"/>
    <col min="7426" max="7426" width="15.1796875" customWidth="1"/>
    <col min="7427" max="7427" width="9.26953125" bestFit="1" customWidth="1"/>
    <col min="7429" max="7429" width="14.453125" bestFit="1" customWidth="1"/>
    <col min="7430" max="7430" width="11.81640625" bestFit="1" customWidth="1"/>
    <col min="7672" max="7672" width="37.453125" customWidth="1"/>
    <col min="7673" max="7673" width="13.54296875" bestFit="1" customWidth="1"/>
    <col min="7674" max="7674" width="7.7265625" bestFit="1" customWidth="1"/>
    <col min="7675" max="7675" width="1.7265625" customWidth="1"/>
    <col min="7676" max="7676" width="13.54296875" bestFit="1" customWidth="1"/>
    <col min="7677" max="7677" width="7.7265625" bestFit="1" customWidth="1"/>
    <col min="7678" max="7678" width="15.1796875" customWidth="1"/>
    <col min="7679" max="7679" width="9.26953125" bestFit="1" customWidth="1"/>
    <col min="7680" max="7680" width="14" bestFit="1" customWidth="1"/>
    <col min="7681" max="7681" width="2.453125" customWidth="1"/>
    <col min="7682" max="7682" width="15.1796875" customWidth="1"/>
    <col min="7683" max="7683" width="9.26953125" bestFit="1" customWidth="1"/>
    <col min="7685" max="7685" width="14.453125" bestFit="1" customWidth="1"/>
    <col min="7686" max="7686" width="11.81640625" bestFit="1" customWidth="1"/>
    <col min="7928" max="7928" width="37.453125" customWidth="1"/>
    <col min="7929" max="7929" width="13.54296875" bestFit="1" customWidth="1"/>
    <col min="7930" max="7930" width="7.7265625" bestFit="1" customWidth="1"/>
    <col min="7931" max="7931" width="1.7265625" customWidth="1"/>
    <col min="7932" max="7932" width="13.54296875" bestFit="1" customWidth="1"/>
    <col min="7933" max="7933" width="7.7265625" bestFit="1" customWidth="1"/>
    <col min="7934" max="7934" width="15.1796875" customWidth="1"/>
    <col min="7935" max="7935" width="9.26953125" bestFit="1" customWidth="1"/>
    <col min="7936" max="7936" width="14" bestFit="1" customWidth="1"/>
    <col min="7937" max="7937" width="2.453125" customWidth="1"/>
    <col min="7938" max="7938" width="15.1796875" customWidth="1"/>
    <col min="7939" max="7939" width="9.26953125" bestFit="1" customWidth="1"/>
    <col min="7941" max="7941" width="14.453125" bestFit="1" customWidth="1"/>
    <col min="7942" max="7942" width="11.81640625" bestFit="1" customWidth="1"/>
    <col min="8184" max="8184" width="37.453125" customWidth="1"/>
    <col min="8185" max="8185" width="13.54296875" bestFit="1" customWidth="1"/>
    <col min="8186" max="8186" width="7.7265625" bestFit="1" customWidth="1"/>
    <col min="8187" max="8187" width="1.7265625" customWidth="1"/>
    <col min="8188" max="8188" width="13.54296875" bestFit="1" customWidth="1"/>
    <col min="8189" max="8189" width="7.7265625" bestFit="1" customWidth="1"/>
    <col min="8190" max="8190" width="15.1796875" customWidth="1"/>
    <col min="8191" max="8191" width="9.26953125" bestFit="1" customWidth="1"/>
    <col min="8192" max="8192" width="14" bestFit="1" customWidth="1"/>
    <col min="8193" max="8193" width="2.453125" customWidth="1"/>
    <col min="8194" max="8194" width="15.1796875" customWidth="1"/>
    <col min="8195" max="8195" width="9.26953125" bestFit="1" customWidth="1"/>
    <col min="8197" max="8197" width="14.453125" bestFit="1" customWidth="1"/>
    <col min="8198" max="8198" width="11.81640625" bestFit="1" customWidth="1"/>
    <col min="8440" max="8440" width="37.453125" customWidth="1"/>
    <col min="8441" max="8441" width="13.54296875" bestFit="1" customWidth="1"/>
    <col min="8442" max="8442" width="7.7265625" bestFit="1" customWidth="1"/>
    <col min="8443" max="8443" width="1.7265625" customWidth="1"/>
    <col min="8444" max="8444" width="13.54296875" bestFit="1" customWidth="1"/>
    <col min="8445" max="8445" width="7.7265625" bestFit="1" customWidth="1"/>
    <col min="8446" max="8446" width="15.1796875" customWidth="1"/>
    <col min="8447" max="8447" width="9.26953125" bestFit="1" customWidth="1"/>
    <col min="8448" max="8448" width="14" bestFit="1" customWidth="1"/>
    <col min="8449" max="8449" width="2.453125" customWidth="1"/>
    <col min="8450" max="8450" width="15.1796875" customWidth="1"/>
    <col min="8451" max="8451" width="9.26953125" bestFit="1" customWidth="1"/>
    <col min="8453" max="8453" width="14.453125" bestFit="1" customWidth="1"/>
    <col min="8454" max="8454" width="11.81640625" bestFit="1" customWidth="1"/>
    <col min="8696" max="8696" width="37.453125" customWidth="1"/>
    <col min="8697" max="8697" width="13.54296875" bestFit="1" customWidth="1"/>
    <col min="8698" max="8698" width="7.7265625" bestFit="1" customWidth="1"/>
    <col min="8699" max="8699" width="1.7265625" customWidth="1"/>
    <col min="8700" max="8700" width="13.54296875" bestFit="1" customWidth="1"/>
    <col min="8701" max="8701" width="7.7265625" bestFit="1" customWidth="1"/>
    <col min="8702" max="8702" width="15.1796875" customWidth="1"/>
    <col min="8703" max="8703" width="9.26953125" bestFit="1" customWidth="1"/>
    <col min="8704" max="8704" width="14" bestFit="1" customWidth="1"/>
    <col min="8705" max="8705" width="2.453125" customWidth="1"/>
    <col min="8706" max="8706" width="15.1796875" customWidth="1"/>
    <col min="8707" max="8707" width="9.26953125" bestFit="1" customWidth="1"/>
    <col min="8709" max="8709" width="14.453125" bestFit="1" customWidth="1"/>
    <col min="8710" max="8710" width="11.81640625" bestFit="1" customWidth="1"/>
    <col min="8952" max="8952" width="37.453125" customWidth="1"/>
    <col min="8953" max="8953" width="13.54296875" bestFit="1" customWidth="1"/>
    <col min="8954" max="8954" width="7.7265625" bestFit="1" customWidth="1"/>
    <col min="8955" max="8955" width="1.7265625" customWidth="1"/>
    <col min="8956" max="8956" width="13.54296875" bestFit="1" customWidth="1"/>
    <col min="8957" max="8957" width="7.7265625" bestFit="1" customWidth="1"/>
    <col min="8958" max="8958" width="15.1796875" customWidth="1"/>
    <col min="8959" max="8959" width="9.26953125" bestFit="1" customWidth="1"/>
    <col min="8960" max="8960" width="14" bestFit="1" customWidth="1"/>
    <col min="8961" max="8961" width="2.453125" customWidth="1"/>
    <col min="8962" max="8962" width="15.1796875" customWidth="1"/>
    <col min="8963" max="8963" width="9.26953125" bestFit="1" customWidth="1"/>
    <col min="8965" max="8965" width="14.453125" bestFit="1" customWidth="1"/>
    <col min="8966" max="8966" width="11.81640625" bestFit="1" customWidth="1"/>
    <col min="9208" max="9208" width="37.453125" customWidth="1"/>
    <col min="9209" max="9209" width="13.54296875" bestFit="1" customWidth="1"/>
    <col min="9210" max="9210" width="7.7265625" bestFit="1" customWidth="1"/>
    <col min="9211" max="9211" width="1.7265625" customWidth="1"/>
    <col min="9212" max="9212" width="13.54296875" bestFit="1" customWidth="1"/>
    <col min="9213" max="9213" width="7.7265625" bestFit="1" customWidth="1"/>
    <col min="9214" max="9214" width="15.1796875" customWidth="1"/>
    <col min="9215" max="9215" width="9.26953125" bestFit="1" customWidth="1"/>
    <col min="9216" max="9216" width="14" bestFit="1" customWidth="1"/>
    <col min="9217" max="9217" width="2.453125" customWidth="1"/>
    <col min="9218" max="9218" width="15.1796875" customWidth="1"/>
    <col min="9219" max="9219" width="9.26953125" bestFit="1" customWidth="1"/>
    <col min="9221" max="9221" width="14.453125" bestFit="1" customWidth="1"/>
    <col min="9222" max="9222" width="11.81640625" bestFit="1" customWidth="1"/>
    <col min="9464" max="9464" width="37.453125" customWidth="1"/>
    <col min="9465" max="9465" width="13.54296875" bestFit="1" customWidth="1"/>
    <col min="9466" max="9466" width="7.7265625" bestFit="1" customWidth="1"/>
    <col min="9467" max="9467" width="1.7265625" customWidth="1"/>
    <col min="9468" max="9468" width="13.54296875" bestFit="1" customWidth="1"/>
    <col min="9469" max="9469" width="7.7265625" bestFit="1" customWidth="1"/>
    <col min="9470" max="9470" width="15.1796875" customWidth="1"/>
    <col min="9471" max="9471" width="9.26953125" bestFit="1" customWidth="1"/>
    <col min="9472" max="9472" width="14" bestFit="1" customWidth="1"/>
    <col min="9473" max="9473" width="2.453125" customWidth="1"/>
    <col min="9474" max="9474" width="15.1796875" customWidth="1"/>
    <col min="9475" max="9475" width="9.26953125" bestFit="1" customWidth="1"/>
    <col min="9477" max="9477" width="14.453125" bestFit="1" customWidth="1"/>
    <col min="9478" max="9478" width="11.81640625" bestFit="1" customWidth="1"/>
    <col min="9720" max="9720" width="37.453125" customWidth="1"/>
    <col min="9721" max="9721" width="13.54296875" bestFit="1" customWidth="1"/>
    <col min="9722" max="9722" width="7.7265625" bestFit="1" customWidth="1"/>
    <col min="9723" max="9723" width="1.7265625" customWidth="1"/>
    <col min="9724" max="9724" width="13.54296875" bestFit="1" customWidth="1"/>
    <col min="9725" max="9725" width="7.7265625" bestFit="1" customWidth="1"/>
    <col min="9726" max="9726" width="15.1796875" customWidth="1"/>
    <col min="9727" max="9727" width="9.26953125" bestFit="1" customWidth="1"/>
    <col min="9728" max="9728" width="14" bestFit="1" customWidth="1"/>
    <col min="9729" max="9729" width="2.453125" customWidth="1"/>
    <col min="9730" max="9730" width="15.1796875" customWidth="1"/>
    <col min="9731" max="9731" width="9.26953125" bestFit="1" customWidth="1"/>
    <col min="9733" max="9733" width="14.453125" bestFit="1" customWidth="1"/>
    <col min="9734" max="9734" width="11.81640625" bestFit="1" customWidth="1"/>
    <col min="9976" max="9976" width="37.453125" customWidth="1"/>
    <col min="9977" max="9977" width="13.54296875" bestFit="1" customWidth="1"/>
    <col min="9978" max="9978" width="7.7265625" bestFit="1" customWidth="1"/>
    <col min="9979" max="9979" width="1.7265625" customWidth="1"/>
    <col min="9980" max="9980" width="13.54296875" bestFit="1" customWidth="1"/>
    <col min="9981" max="9981" width="7.7265625" bestFit="1" customWidth="1"/>
    <col min="9982" max="9982" width="15.1796875" customWidth="1"/>
    <col min="9983" max="9983" width="9.26953125" bestFit="1" customWidth="1"/>
    <col min="9984" max="9984" width="14" bestFit="1" customWidth="1"/>
    <col min="9985" max="9985" width="2.453125" customWidth="1"/>
    <col min="9986" max="9986" width="15.1796875" customWidth="1"/>
    <col min="9987" max="9987" width="9.26953125" bestFit="1" customWidth="1"/>
    <col min="9989" max="9989" width="14.453125" bestFit="1" customWidth="1"/>
    <col min="9990" max="9990" width="11.81640625" bestFit="1" customWidth="1"/>
    <col min="10232" max="10232" width="37.453125" customWidth="1"/>
    <col min="10233" max="10233" width="13.54296875" bestFit="1" customWidth="1"/>
    <col min="10234" max="10234" width="7.7265625" bestFit="1" customWidth="1"/>
    <col min="10235" max="10235" width="1.7265625" customWidth="1"/>
    <col min="10236" max="10236" width="13.54296875" bestFit="1" customWidth="1"/>
    <col min="10237" max="10237" width="7.7265625" bestFit="1" customWidth="1"/>
    <col min="10238" max="10238" width="15.1796875" customWidth="1"/>
    <col min="10239" max="10239" width="9.26953125" bestFit="1" customWidth="1"/>
    <col min="10240" max="10240" width="14" bestFit="1" customWidth="1"/>
    <col min="10241" max="10241" width="2.453125" customWidth="1"/>
    <col min="10242" max="10242" width="15.1796875" customWidth="1"/>
    <col min="10243" max="10243" width="9.26953125" bestFit="1" customWidth="1"/>
    <col min="10245" max="10245" width="14.453125" bestFit="1" customWidth="1"/>
    <col min="10246" max="10246" width="11.81640625" bestFit="1" customWidth="1"/>
    <col min="10488" max="10488" width="37.453125" customWidth="1"/>
    <col min="10489" max="10489" width="13.54296875" bestFit="1" customWidth="1"/>
    <col min="10490" max="10490" width="7.7265625" bestFit="1" customWidth="1"/>
    <col min="10491" max="10491" width="1.7265625" customWidth="1"/>
    <col min="10492" max="10492" width="13.54296875" bestFit="1" customWidth="1"/>
    <col min="10493" max="10493" width="7.7265625" bestFit="1" customWidth="1"/>
    <col min="10494" max="10494" width="15.1796875" customWidth="1"/>
    <col min="10495" max="10495" width="9.26953125" bestFit="1" customWidth="1"/>
    <col min="10496" max="10496" width="14" bestFit="1" customWidth="1"/>
    <col min="10497" max="10497" width="2.453125" customWidth="1"/>
    <col min="10498" max="10498" width="15.1796875" customWidth="1"/>
    <col min="10499" max="10499" width="9.26953125" bestFit="1" customWidth="1"/>
    <col min="10501" max="10501" width="14.453125" bestFit="1" customWidth="1"/>
    <col min="10502" max="10502" width="11.81640625" bestFit="1" customWidth="1"/>
    <col min="10744" max="10744" width="37.453125" customWidth="1"/>
    <col min="10745" max="10745" width="13.54296875" bestFit="1" customWidth="1"/>
    <col min="10746" max="10746" width="7.7265625" bestFit="1" customWidth="1"/>
    <col min="10747" max="10747" width="1.7265625" customWidth="1"/>
    <col min="10748" max="10748" width="13.54296875" bestFit="1" customWidth="1"/>
    <col min="10749" max="10749" width="7.7265625" bestFit="1" customWidth="1"/>
    <col min="10750" max="10750" width="15.1796875" customWidth="1"/>
    <col min="10751" max="10751" width="9.26953125" bestFit="1" customWidth="1"/>
    <col min="10752" max="10752" width="14" bestFit="1" customWidth="1"/>
    <col min="10753" max="10753" width="2.453125" customWidth="1"/>
    <col min="10754" max="10754" width="15.1796875" customWidth="1"/>
    <col min="10755" max="10755" width="9.26953125" bestFit="1" customWidth="1"/>
    <col min="10757" max="10757" width="14.453125" bestFit="1" customWidth="1"/>
    <col min="10758" max="10758" width="11.81640625" bestFit="1" customWidth="1"/>
    <col min="11000" max="11000" width="37.453125" customWidth="1"/>
    <col min="11001" max="11001" width="13.54296875" bestFit="1" customWidth="1"/>
    <col min="11002" max="11002" width="7.7265625" bestFit="1" customWidth="1"/>
    <col min="11003" max="11003" width="1.7265625" customWidth="1"/>
    <col min="11004" max="11004" width="13.54296875" bestFit="1" customWidth="1"/>
    <col min="11005" max="11005" width="7.7265625" bestFit="1" customWidth="1"/>
    <col min="11006" max="11006" width="15.1796875" customWidth="1"/>
    <col min="11007" max="11007" width="9.26953125" bestFit="1" customWidth="1"/>
    <col min="11008" max="11008" width="14" bestFit="1" customWidth="1"/>
    <col min="11009" max="11009" width="2.453125" customWidth="1"/>
    <col min="11010" max="11010" width="15.1796875" customWidth="1"/>
    <col min="11011" max="11011" width="9.26953125" bestFit="1" customWidth="1"/>
    <col min="11013" max="11013" width="14.453125" bestFit="1" customWidth="1"/>
    <col min="11014" max="11014" width="11.81640625" bestFit="1" customWidth="1"/>
    <col min="11256" max="11256" width="37.453125" customWidth="1"/>
    <col min="11257" max="11257" width="13.54296875" bestFit="1" customWidth="1"/>
    <col min="11258" max="11258" width="7.7265625" bestFit="1" customWidth="1"/>
    <col min="11259" max="11259" width="1.7265625" customWidth="1"/>
    <col min="11260" max="11260" width="13.54296875" bestFit="1" customWidth="1"/>
    <col min="11261" max="11261" width="7.7265625" bestFit="1" customWidth="1"/>
    <col min="11262" max="11262" width="15.1796875" customWidth="1"/>
    <col min="11263" max="11263" width="9.26953125" bestFit="1" customWidth="1"/>
    <col min="11264" max="11264" width="14" bestFit="1" customWidth="1"/>
    <col min="11265" max="11265" width="2.453125" customWidth="1"/>
    <col min="11266" max="11266" width="15.1796875" customWidth="1"/>
    <col min="11267" max="11267" width="9.26953125" bestFit="1" customWidth="1"/>
    <col min="11269" max="11269" width="14.453125" bestFit="1" customWidth="1"/>
    <col min="11270" max="11270" width="11.81640625" bestFit="1" customWidth="1"/>
    <col min="11512" max="11512" width="37.453125" customWidth="1"/>
    <col min="11513" max="11513" width="13.54296875" bestFit="1" customWidth="1"/>
    <col min="11514" max="11514" width="7.7265625" bestFit="1" customWidth="1"/>
    <col min="11515" max="11515" width="1.7265625" customWidth="1"/>
    <col min="11516" max="11516" width="13.54296875" bestFit="1" customWidth="1"/>
    <col min="11517" max="11517" width="7.7265625" bestFit="1" customWidth="1"/>
    <col min="11518" max="11518" width="15.1796875" customWidth="1"/>
    <col min="11519" max="11519" width="9.26953125" bestFit="1" customWidth="1"/>
    <col min="11520" max="11520" width="14" bestFit="1" customWidth="1"/>
    <col min="11521" max="11521" width="2.453125" customWidth="1"/>
    <col min="11522" max="11522" width="15.1796875" customWidth="1"/>
    <col min="11523" max="11523" width="9.26953125" bestFit="1" customWidth="1"/>
    <col min="11525" max="11525" width="14.453125" bestFit="1" customWidth="1"/>
    <col min="11526" max="11526" width="11.81640625" bestFit="1" customWidth="1"/>
    <col min="11768" max="11768" width="37.453125" customWidth="1"/>
    <col min="11769" max="11769" width="13.54296875" bestFit="1" customWidth="1"/>
    <col min="11770" max="11770" width="7.7265625" bestFit="1" customWidth="1"/>
    <col min="11771" max="11771" width="1.7265625" customWidth="1"/>
    <col min="11772" max="11772" width="13.54296875" bestFit="1" customWidth="1"/>
    <col min="11773" max="11773" width="7.7265625" bestFit="1" customWidth="1"/>
    <col min="11774" max="11774" width="15.1796875" customWidth="1"/>
    <col min="11775" max="11775" width="9.26953125" bestFit="1" customWidth="1"/>
    <col min="11776" max="11776" width="14" bestFit="1" customWidth="1"/>
    <col min="11777" max="11777" width="2.453125" customWidth="1"/>
    <col min="11778" max="11778" width="15.1796875" customWidth="1"/>
    <col min="11779" max="11779" width="9.26953125" bestFit="1" customWidth="1"/>
    <col min="11781" max="11781" width="14.453125" bestFit="1" customWidth="1"/>
    <col min="11782" max="11782" width="11.81640625" bestFit="1" customWidth="1"/>
    <col min="12024" max="12024" width="37.453125" customWidth="1"/>
    <col min="12025" max="12025" width="13.54296875" bestFit="1" customWidth="1"/>
    <col min="12026" max="12026" width="7.7265625" bestFit="1" customWidth="1"/>
    <col min="12027" max="12027" width="1.7265625" customWidth="1"/>
    <col min="12028" max="12028" width="13.54296875" bestFit="1" customWidth="1"/>
    <col min="12029" max="12029" width="7.7265625" bestFit="1" customWidth="1"/>
    <col min="12030" max="12030" width="15.1796875" customWidth="1"/>
    <col min="12031" max="12031" width="9.26953125" bestFit="1" customWidth="1"/>
    <col min="12032" max="12032" width="14" bestFit="1" customWidth="1"/>
    <col min="12033" max="12033" width="2.453125" customWidth="1"/>
    <col min="12034" max="12034" width="15.1796875" customWidth="1"/>
    <col min="12035" max="12035" width="9.26953125" bestFit="1" customWidth="1"/>
    <col min="12037" max="12037" width="14.453125" bestFit="1" customWidth="1"/>
    <col min="12038" max="12038" width="11.81640625" bestFit="1" customWidth="1"/>
    <col min="12280" max="12280" width="37.453125" customWidth="1"/>
    <col min="12281" max="12281" width="13.54296875" bestFit="1" customWidth="1"/>
    <col min="12282" max="12282" width="7.7265625" bestFit="1" customWidth="1"/>
    <col min="12283" max="12283" width="1.7265625" customWidth="1"/>
    <col min="12284" max="12284" width="13.54296875" bestFit="1" customWidth="1"/>
    <col min="12285" max="12285" width="7.7265625" bestFit="1" customWidth="1"/>
    <col min="12286" max="12286" width="15.1796875" customWidth="1"/>
    <col min="12287" max="12287" width="9.26953125" bestFit="1" customWidth="1"/>
    <col min="12288" max="12288" width="14" bestFit="1" customWidth="1"/>
    <col min="12289" max="12289" width="2.453125" customWidth="1"/>
    <col min="12290" max="12290" width="15.1796875" customWidth="1"/>
    <col min="12291" max="12291" width="9.26953125" bestFit="1" customWidth="1"/>
    <col min="12293" max="12293" width="14.453125" bestFit="1" customWidth="1"/>
    <col min="12294" max="12294" width="11.81640625" bestFit="1" customWidth="1"/>
    <col min="12536" max="12536" width="37.453125" customWidth="1"/>
    <col min="12537" max="12537" width="13.54296875" bestFit="1" customWidth="1"/>
    <col min="12538" max="12538" width="7.7265625" bestFit="1" customWidth="1"/>
    <col min="12539" max="12539" width="1.7265625" customWidth="1"/>
    <col min="12540" max="12540" width="13.54296875" bestFit="1" customWidth="1"/>
    <col min="12541" max="12541" width="7.7265625" bestFit="1" customWidth="1"/>
    <col min="12542" max="12542" width="15.1796875" customWidth="1"/>
    <col min="12543" max="12543" width="9.26953125" bestFit="1" customWidth="1"/>
    <col min="12544" max="12544" width="14" bestFit="1" customWidth="1"/>
    <col min="12545" max="12545" width="2.453125" customWidth="1"/>
    <col min="12546" max="12546" width="15.1796875" customWidth="1"/>
    <col min="12547" max="12547" width="9.26953125" bestFit="1" customWidth="1"/>
    <col min="12549" max="12549" width="14.453125" bestFit="1" customWidth="1"/>
    <col min="12550" max="12550" width="11.81640625" bestFit="1" customWidth="1"/>
    <col min="12792" max="12792" width="37.453125" customWidth="1"/>
    <col min="12793" max="12793" width="13.54296875" bestFit="1" customWidth="1"/>
    <col min="12794" max="12794" width="7.7265625" bestFit="1" customWidth="1"/>
    <col min="12795" max="12795" width="1.7265625" customWidth="1"/>
    <col min="12796" max="12796" width="13.54296875" bestFit="1" customWidth="1"/>
    <col min="12797" max="12797" width="7.7265625" bestFit="1" customWidth="1"/>
    <col min="12798" max="12798" width="15.1796875" customWidth="1"/>
    <col min="12799" max="12799" width="9.26953125" bestFit="1" customWidth="1"/>
    <col min="12800" max="12800" width="14" bestFit="1" customWidth="1"/>
    <col min="12801" max="12801" width="2.453125" customWidth="1"/>
    <col min="12802" max="12802" width="15.1796875" customWidth="1"/>
    <col min="12803" max="12803" width="9.26953125" bestFit="1" customWidth="1"/>
    <col min="12805" max="12805" width="14.453125" bestFit="1" customWidth="1"/>
    <col min="12806" max="12806" width="11.81640625" bestFit="1" customWidth="1"/>
    <col min="13048" max="13048" width="37.453125" customWidth="1"/>
    <col min="13049" max="13049" width="13.54296875" bestFit="1" customWidth="1"/>
    <col min="13050" max="13050" width="7.7265625" bestFit="1" customWidth="1"/>
    <col min="13051" max="13051" width="1.7265625" customWidth="1"/>
    <col min="13052" max="13052" width="13.54296875" bestFit="1" customWidth="1"/>
    <col min="13053" max="13053" width="7.7265625" bestFit="1" customWidth="1"/>
    <col min="13054" max="13054" width="15.1796875" customWidth="1"/>
    <col min="13055" max="13055" width="9.26953125" bestFit="1" customWidth="1"/>
    <col min="13056" max="13056" width="14" bestFit="1" customWidth="1"/>
    <col min="13057" max="13057" width="2.453125" customWidth="1"/>
    <col min="13058" max="13058" width="15.1796875" customWidth="1"/>
    <col min="13059" max="13059" width="9.26953125" bestFit="1" customWidth="1"/>
    <col min="13061" max="13061" width="14.453125" bestFit="1" customWidth="1"/>
    <col min="13062" max="13062" width="11.81640625" bestFit="1" customWidth="1"/>
    <col min="13304" max="13304" width="37.453125" customWidth="1"/>
    <col min="13305" max="13305" width="13.54296875" bestFit="1" customWidth="1"/>
    <col min="13306" max="13306" width="7.7265625" bestFit="1" customWidth="1"/>
    <col min="13307" max="13307" width="1.7265625" customWidth="1"/>
    <col min="13308" max="13308" width="13.54296875" bestFit="1" customWidth="1"/>
    <col min="13309" max="13309" width="7.7265625" bestFit="1" customWidth="1"/>
    <col min="13310" max="13310" width="15.1796875" customWidth="1"/>
    <col min="13311" max="13311" width="9.26953125" bestFit="1" customWidth="1"/>
    <col min="13312" max="13312" width="14" bestFit="1" customWidth="1"/>
    <col min="13313" max="13313" width="2.453125" customWidth="1"/>
    <col min="13314" max="13314" width="15.1796875" customWidth="1"/>
    <col min="13315" max="13315" width="9.26953125" bestFit="1" customWidth="1"/>
    <col min="13317" max="13317" width="14.453125" bestFit="1" customWidth="1"/>
    <col min="13318" max="13318" width="11.81640625" bestFit="1" customWidth="1"/>
    <col min="13560" max="13560" width="37.453125" customWidth="1"/>
    <col min="13561" max="13561" width="13.54296875" bestFit="1" customWidth="1"/>
    <col min="13562" max="13562" width="7.7265625" bestFit="1" customWidth="1"/>
    <col min="13563" max="13563" width="1.7265625" customWidth="1"/>
    <col min="13564" max="13564" width="13.54296875" bestFit="1" customWidth="1"/>
    <col min="13565" max="13565" width="7.7265625" bestFit="1" customWidth="1"/>
    <col min="13566" max="13566" width="15.1796875" customWidth="1"/>
    <col min="13567" max="13567" width="9.26953125" bestFit="1" customWidth="1"/>
    <col min="13568" max="13568" width="14" bestFit="1" customWidth="1"/>
    <col min="13569" max="13569" width="2.453125" customWidth="1"/>
    <col min="13570" max="13570" width="15.1796875" customWidth="1"/>
    <col min="13571" max="13571" width="9.26953125" bestFit="1" customWidth="1"/>
    <col min="13573" max="13573" width="14.453125" bestFit="1" customWidth="1"/>
    <col min="13574" max="13574" width="11.81640625" bestFit="1" customWidth="1"/>
    <col min="13816" max="13816" width="37.453125" customWidth="1"/>
    <col min="13817" max="13817" width="13.54296875" bestFit="1" customWidth="1"/>
    <col min="13818" max="13818" width="7.7265625" bestFit="1" customWidth="1"/>
    <col min="13819" max="13819" width="1.7265625" customWidth="1"/>
    <col min="13820" max="13820" width="13.54296875" bestFit="1" customWidth="1"/>
    <col min="13821" max="13821" width="7.7265625" bestFit="1" customWidth="1"/>
    <col min="13822" max="13822" width="15.1796875" customWidth="1"/>
    <col min="13823" max="13823" width="9.26953125" bestFit="1" customWidth="1"/>
    <col min="13824" max="13824" width="14" bestFit="1" customWidth="1"/>
    <col min="13825" max="13825" width="2.453125" customWidth="1"/>
    <col min="13826" max="13826" width="15.1796875" customWidth="1"/>
    <col min="13827" max="13827" width="9.26953125" bestFit="1" customWidth="1"/>
    <col min="13829" max="13829" width="14.453125" bestFit="1" customWidth="1"/>
    <col min="13830" max="13830" width="11.81640625" bestFit="1" customWidth="1"/>
    <col min="14072" max="14072" width="37.453125" customWidth="1"/>
    <col min="14073" max="14073" width="13.54296875" bestFit="1" customWidth="1"/>
    <col min="14074" max="14074" width="7.7265625" bestFit="1" customWidth="1"/>
    <col min="14075" max="14075" width="1.7265625" customWidth="1"/>
    <col min="14076" max="14076" width="13.54296875" bestFit="1" customWidth="1"/>
    <col min="14077" max="14077" width="7.7265625" bestFit="1" customWidth="1"/>
    <col min="14078" max="14078" width="15.1796875" customWidth="1"/>
    <col min="14079" max="14079" width="9.26953125" bestFit="1" customWidth="1"/>
    <col min="14080" max="14080" width="14" bestFit="1" customWidth="1"/>
    <col min="14081" max="14081" width="2.453125" customWidth="1"/>
    <col min="14082" max="14082" width="15.1796875" customWidth="1"/>
    <col min="14083" max="14083" width="9.26953125" bestFit="1" customWidth="1"/>
    <col min="14085" max="14085" width="14.453125" bestFit="1" customWidth="1"/>
    <col min="14086" max="14086" width="11.81640625" bestFit="1" customWidth="1"/>
    <col min="14328" max="14328" width="37.453125" customWidth="1"/>
    <col min="14329" max="14329" width="13.54296875" bestFit="1" customWidth="1"/>
    <col min="14330" max="14330" width="7.7265625" bestFit="1" customWidth="1"/>
    <col min="14331" max="14331" width="1.7265625" customWidth="1"/>
    <col min="14332" max="14332" width="13.54296875" bestFit="1" customWidth="1"/>
    <col min="14333" max="14333" width="7.7265625" bestFit="1" customWidth="1"/>
    <col min="14334" max="14334" width="15.1796875" customWidth="1"/>
    <col min="14335" max="14335" width="9.26953125" bestFit="1" customWidth="1"/>
    <col min="14336" max="14336" width="14" bestFit="1" customWidth="1"/>
    <col min="14337" max="14337" width="2.453125" customWidth="1"/>
    <col min="14338" max="14338" width="15.1796875" customWidth="1"/>
    <col min="14339" max="14339" width="9.26953125" bestFit="1" customWidth="1"/>
    <col min="14341" max="14341" width="14.453125" bestFit="1" customWidth="1"/>
    <col min="14342" max="14342" width="11.81640625" bestFit="1" customWidth="1"/>
    <col min="14584" max="14584" width="37.453125" customWidth="1"/>
    <col min="14585" max="14585" width="13.54296875" bestFit="1" customWidth="1"/>
    <col min="14586" max="14586" width="7.7265625" bestFit="1" customWidth="1"/>
    <col min="14587" max="14587" width="1.7265625" customWidth="1"/>
    <col min="14588" max="14588" width="13.54296875" bestFit="1" customWidth="1"/>
    <col min="14589" max="14589" width="7.7265625" bestFit="1" customWidth="1"/>
    <col min="14590" max="14590" width="15.1796875" customWidth="1"/>
    <col min="14591" max="14591" width="9.26953125" bestFit="1" customWidth="1"/>
    <col min="14592" max="14592" width="14" bestFit="1" customWidth="1"/>
    <col min="14593" max="14593" width="2.453125" customWidth="1"/>
    <col min="14594" max="14594" width="15.1796875" customWidth="1"/>
    <col min="14595" max="14595" width="9.26953125" bestFit="1" customWidth="1"/>
    <col min="14597" max="14597" width="14.453125" bestFit="1" customWidth="1"/>
    <col min="14598" max="14598" width="11.81640625" bestFit="1" customWidth="1"/>
    <col min="14840" max="14840" width="37.453125" customWidth="1"/>
    <col min="14841" max="14841" width="13.54296875" bestFit="1" customWidth="1"/>
    <col min="14842" max="14842" width="7.7265625" bestFit="1" customWidth="1"/>
    <col min="14843" max="14843" width="1.7265625" customWidth="1"/>
    <col min="14844" max="14844" width="13.54296875" bestFit="1" customWidth="1"/>
    <col min="14845" max="14845" width="7.7265625" bestFit="1" customWidth="1"/>
    <col min="14846" max="14846" width="15.1796875" customWidth="1"/>
    <col min="14847" max="14847" width="9.26953125" bestFit="1" customWidth="1"/>
    <col min="14848" max="14848" width="14" bestFit="1" customWidth="1"/>
    <col min="14849" max="14849" width="2.453125" customWidth="1"/>
    <col min="14850" max="14850" width="15.1796875" customWidth="1"/>
    <col min="14851" max="14851" width="9.26953125" bestFit="1" customWidth="1"/>
    <col min="14853" max="14853" width="14.453125" bestFit="1" customWidth="1"/>
    <col min="14854" max="14854" width="11.81640625" bestFit="1" customWidth="1"/>
    <col min="15096" max="15096" width="37.453125" customWidth="1"/>
    <col min="15097" max="15097" width="13.54296875" bestFit="1" customWidth="1"/>
    <col min="15098" max="15098" width="7.7265625" bestFit="1" customWidth="1"/>
    <col min="15099" max="15099" width="1.7265625" customWidth="1"/>
    <col min="15100" max="15100" width="13.54296875" bestFit="1" customWidth="1"/>
    <col min="15101" max="15101" width="7.7265625" bestFit="1" customWidth="1"/>
    <col min="15102" max="15102" width="15.1796875" customWidth="1"/>
    <col min="15103" max="15103" width="9.26953125" bestFit="1" customWidth="1"/>
    <col min="15104" max="15104" width="14" bestFit="1" customWidth="1"/>
    <col min="15105" max="15105" width="2.453125" customWidth="1"/>
    <col min="15106" max="15106" width="15.1796875" customWidth="1"/>
    <col min="15107" max="15107" width="9.26953125" bestFit="1" customWidth="1"/>
    <col min="15109" max="15109" width="14.453125" bestFit="1" customWidth="1"/>
    <col min="15110" max="15110" width="11.81640625" bestFit="1" customWidth="1"/>
    <col min="15352" max="15352" width="37.453125" customWidth="1"/>
    <col min="15353" max="15353" width="13.54296875" bestFit="1" customWidth="1"/>
    <col min="15354" max="15354" width="7.7265625" bestFit="1" customWidth="1"/>
    <col min="15355" max="15355" width="1.7265625" customWidth="1"/>
    <col min="15356" max="15356" width="13.54296875" bestFit="1" customWidth="1"/>
    <col min="15357" max="15357" width="7.7265625" bestFit="1" customWidth="1"/>
    <col min="15358" max="15358" width="15.1796875" customWidth="1"/>
    <col min="15359" max="15359" width="9.26953125" bestFit="1" customWidth="1"/>
    <col min="15360" max="15360" width="14" bestFit="1" customWidth="1"/>
    <col min="15361" max="15361" width="2.453125" customWidth="1"/>
    <col min="15362" max="15362" width="15.1796875" customWidth="1"/>
    <col min="15363" max="15363" width="9.26953125" bestFit="1" customWidth="1"/>
    <col min="15365" max="15365" width="14.453125" bestFit="1" customWidth="1"/>
    <col min="15366" max="15366" width="11.81640625" bestFit="1" customWidth="1"/>
    <col min="15608" max="15608" width="37.453125" customWidth="1"/>
    <col min="15609" max="15609" width="13.54296875" bestFit="1" customWidth="1"/>
    <col min="15610" max="15610" width="7.7265625" bestFit="1" customWidth="1"/>
    <col min="15611" max="15611" width="1.7265625" customWidth="1"/>
    <col min="15612" max="15612" width="13.54296875" bestFit="1" customWidth="1"/>
    <col min="15613" max="15613" width="7.7265625" bestFit="1" customWidth="1"/>
    <col min="15614" max="15614" width="15.1796875" customWidth="1"/>
    <col min="15615" max="15615" width="9.26953125" bestFit="1" customWidth="1"/>
    <col min="15616" max="15616" width="14" bestFit="1" customWidth="1"/>
    <col min="15617" max="15617" width="2.453125" customWidth="1"/>
    <col min="15618" max="15618" width="15.1796875" customWidth="1"/>
    <col min="15619" max="15619" width="9.26953125" bestFit="1" customWidth="1"/>
    <col min="15621" max="15621" width="14.453125" bestFit="1" customWidth="1"/>
    <col min="15622" max="15622" width="11.81640625" bestFit="1" customWidth="1"/>
    <col min="15864" max="15864" width="37.453125" customWidth="1"/>
    <col min="15865" max="15865" width="13.54296875" bestFit="1" customWidth="1"/>
    <col min="15866" max="15866" width="7.7265625" bestFit="1" customWidth="1"/>
    <col min="15867" max="15867" width="1.7265625" customWidth="1"/>
    <col min="15868" max="15868" width="13.54296875" bestFit="1" customWidth="1"/>
    <col min="15869" max="15869" width="7.7265625" bestFit="1" customWidth="1"/>
    <col min="15870" max="15870" width="15.1796875" customWidth="1"/>
    <col min="15871" max="15871" width="9.26953125" bestFit="1" customWidth="1"/>
    <col min="15872" max="15872" width="14" bestFit="1" customWidth="1"/>
    <col min="15873" max="15873" width="2.453125" customWidth="1"/>
    <col min="15874" max="15874" width="15.1796875" customWidth="1"/>
    <col min="15875" max="15875" width="9.26953125" bestFit="1" customWidth="1"/>
    <col min="15877" max="15877" width="14.453125" bestFit="1" customWidth="1"/>
    <col min="15878" max="15878" width="11.81640625" bestFit="1" customWidth="1"/>
    <col min="16120" max="16120" width="37.453125" customWidth="1"/>
    <col min="16121" max="16121" width="13.54296875" bestFit="1" customWidth="1"/>
    <col min="16122" max="16122" width="7.7265625" bestFit="1" customWidth="1"/>
    <col min="16123" max="16123" width="1.7265625" customWidth="1"/>
    <col min="16124" max="16124" width="13.54296875" bestFit="1" customWidth="1"/>
    <col min="16125" max="16125" width="7.7265625" bestFit="1" customWidth="1"/>
    <col min="16126" max="16126" width="15.1796875" customWidth="1"/>
    <col min="16127" max="16127" width="9.26953125" bestFit="1" customWidth="1"/>
    <col min="16128" max="16128" width="14" bestFit="1" customWidth="1"/>
    <col min="16129" max="16129" width="2.453125" customWidth="1"/>
    <col min="16130" max="16130" width="15.1796875" customWidth="1"/>
    <col min="16131" max="16131" width="9.26953125" bestFit="1" customWidth="1"/>
    <col min="16133" max="16133" width="14.453125" bestFit="1" customWidth="1"/>
    <col min="16134" max="16134" width="11.81640625" bestFit="1" customWidth="1"/>
  </cols>
  <sheetData>
    <row r="1" spans="1:12" s="23" customFormat="1" ht="37" customHeight="1" thickBot="1" x14ac:dyDescent="0.5">
      <c r="A1" s="71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s="45" customFormat="1" ht="38" customHeight="1" thickTop="1" thickBot="1" x14ac:dyDescent="0.55000000000000004">
      <c r="A2" s="66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44" customFormat="1" ht="43" thickTop="1" thickBot="1" x14ac:dyDescent="0.4">
      <c r="A3" s="46" t="s">
        <v>2</v>
      </c>
      <c r="B3" s="47" t="s">
        <v>3</v>
      </c>
      <c r="C3" s="47" t="s">
        <v>96</v>
      </c>
      <c r="D3" s="48"/>
      <c r="E3" s="63" t="s">
        <v>87</v>
      </c>
      <c r="F3" s="63" t="s">
        <v>88</v>
      </c>
      <c r="G3" s="63" t="s">
        <v>89</v>
      </c>
      <c r="H3" s="63" t="s">
        <v>90</v>
      </c>
      <c r="I3" s="48" t="s">
        <v>91</v>
      </c>
      <c r="J3" s="74"/>
      <c r="K3" s="48" t="s">
        <v>97</v>
      </c>
      <c r="L3" s="49"/>
    </row>
    <row r="4" spans="1:12" ht="40" customHeight="1" x14ac:dyDescent="0.35">
      <c r="A4" s="50">
        <v>3190009</v>
      </c>
      <c r="B4" s="51" t="s">
        <v>4</v>
      </c>
      <c r="C4" s="52">
        <v>750000</v>
      </c>
      <c r="D4" s="53">
        <f>C4/$C$28</f>
        <v>0.22562939319230996</v>
      </c>
      <c r="E4" s="11">
        <v>191914.62</v>
      </c>
      <c r="F4" s="11">
        <v>266194.87</v>
      </c>
      <c r="G4" s="11">
        <v>87569.749999999927</v>
      </c>
      <c r="H4" s="11">
        <v>296914.98000000021</v>
      </c>
      <c r="I4" s="52">
        <f>SUM(E4:H4)</f>
        <v>842594.22000000009</v>
      </c>
      <c r="J4" s="75">
        <f>I4/$I$28</f>
        <v>0.24152657007135167</v>
      </c>
      <c r="K4" s="52">
        <f>I4-C4</f>
        <v>92594.220000000088</v>
      </c>
      <c r="L4" s="54">
        <f>K4/C4</f>
        <v>0.12345896000000012</v>
      </c>
    </row>
    <row r="5" spans="1:12" ht="40" customHeight="1" x14ac:dyDescent="0.35">
      <c r="A5" s="2" t="s">
        <v>5</v>
      </c>
      <c r="B5" s="13" t="s">
        <v>6</v>
      </c>
      <c r="C5" s="14">
        <f>SUM(C4)</f>
        <v>750000</v>
      </c>
      <c r="D5" s="15">
        <f>SUM(D4)</f>
        <v>0.22562939319230996</v>
      </c>
      <c r="E5" s="14">
        <f>E4</f>
        <v>191914.62</v>
      </c>
      <c r="F5" s="14">
        <f t="shared" ref="F5:J6" si="0">F4</f>
        <v>266194.87</v>
      </c>
      <c r="G5" s="14">
        <f t="shared" si="0"/>
        <v>87569.749999999927</v>
      </c>
      <c r="H5" s="14">
        <f t="shared" si="0"/>
        <v>296914.98000000021</v>
      </c>
      <c r="I5" s="14">
        <f>SUM(I4)</f>
        <v>842594.22000000009</v>
      </c>
      <c r="J5" s="65">
        <f>SUM(J4)</f>
        <v>0.24152657007135167</v>
      </c>
      <c r="K5" s="14">
        <f t="shared" ref="K5:K27" si="1">I5-C5</f>
        <v>92594.220000000088</v>
      </c>
      <c r="L5" s="7">
        <f t="shared" ref="L5:L28" si="2">K5/C5</f>
        <v>0.12345896000000012</v>
      </c>
    </row>
    <row r="6" spans="1:12" ht="40" customHeight="1" x14ac:dyDescent="0.35">
      <c r="A6" s="3"/>
      <c r="B6" s="16" t="s">
        <v>7</v>
      </c>
      <c r="C6" s="17">
        <f>C5</f>
        <v>750000</v>
      </c>
      <c r="D6" s="64">
        <f>D5</f>
        <v>0.22562939319230996</v>
      </c>
      <c r="E6" s="17">
        <f>E5</f>
        <v>191914.62</v>
      </c>
      <c r="F6" s="17">
        <f t="shared" si="0"/>
        <v>266194.87</v>
      </c>
      <c r="G6" s="17">
        <f t="shared" si="0"/>
        <v>87569.749999999927</v>
      </c>
      <c r="H6" s="17">
        <f t="shared" si="0"/>
        <v>296914.98000000021</v>
      </c>
      <c r="I6" s="17">
        <f t="shared" si="0"/>
        <v>842594.22000000009</v>
      </c>
      <c r="J6" s="64">
        <f t="shared" si="0"/>
        <v>0.24152657007135167</v>
      </c>
      <c r="K6" s="17">
        <f t="shared" si="1"/>
        <v>92594.220000000088</v>
      </c>
      <c r="L6" s="8">
        <f t="shared" si="2"/>
        <v>0.12345896000000012</v>
      </c>
    </row>
    <row r="7" spans="1:12" ht="40" customHeight="1" x14ac:dyDescent="0.35">
      <c r="A7" s="20">
        <v>4020028</v>
      </c>
      <c r="B7" s="10" t="s">
        <v>8</v>
      </c>
      <c r="C7" s="11">
        <f>1298254+63753</f>
        <v>1362007</v>
      </c>
      <c r="D7" s="12">
        <f>C7/$C$28</f>
        <v>0.40974508391157133</v>
      </c>
      <c r="E7" s="11">
        <v>1174414.3560765798</v>
      </c>
      <c r="F7" s="11">
        <v>40609.401868795125</v>
      </c>
      <c r="G7" s="11">
        <v>61830.15019246265</v>
      </c>
      <c r="H7" s="11">
        <v>-49789.768137837535</v>
      </c>
      <c r="I7" s="11">
        <f>SUM(E7:H7)</f>
        <v>1227064.1399999999</v>
      </c>
      <c r="J7" s="76">
        <f>I7/$I$28</f>
        <v>0.35173347497179941</v>
      </c>
      <c r="K7" s="11">
        <f t="shared" si="1"/>
        <v>-134942.8600000001</v>
      </c>
      <c r="L7" s="6">
        <f t="shared" si="2"/>
        <v>-9.9076480517354251E-2</v>
      </c>
    </row>
    <row r="8" spans="1:12" ht="40" customHeight="1" x14ac:dyDescent="0.35">
      <c r="A8" s="2" t="s">
        <v>9</v>
      </c>
      <c r="B8" s="13" t="s">
        <v>10</v>
      </c>
      <c r="C8" s="14">
        <f>SUM(C7)</f>
        <v>1362007</v>
      </c>
      <c r="D8" s="15">
        <f>SUM(D7)</f>
        <v>0.40974508391157133</v>
      </c>
      <c r="E8" s="14">
        <f>E7</f>
        <v>1174414.3560765798</v>
      </c>
      <c r="F8" s="14">
        <f t="shared" ref="F8:J8" si="3">F7</f>
        <v>40609.401868795125</v>
      </c>
      <c r="G8" s="14">
        <f t="shared" si="3"/>
        <v>61830.15019246265</v>
      </c>
      <c r="H8" s="14">
        <f t="shared" si="3"/>
        <v>-49789.768137837535</v>
      </c>
      <c r="I8" s="14">
        <f t="shared" si="3"/>
        <v>1227064.1399999999</v>
      </c>
      <c r="J8" s="65">
        <f t="shared" si="3"/>
        <v>0.35173347497179941</v>
      </c>
      <c r="K8" s="14">
        <f t="shared" si="1"/>
        <v>-134942.8600000001</v>
      </c>
      <c r="L8" s="7">
        <f t="shared" si="2"/>
        <v>-9.9076480517354251E-2</v>
      </c>
    </row>
    <row r="9" spans="1:12" ht="40" customHeight="1" x14ac:dyDescent="0.35">
      <c r="A9" s="21">
        <v>4100012</v>
      </c>
      <c r="B9" s="10" t="s">
        <v>11</v>
      </c>
      <c r="C9" s="11">
        <v>470000</v>
      </c>
      <c r="D9" s="12">
        <f>C9/$C$28</f>
        <v>0.14139441973384756</v>
      </c>
      <c r="E9" s="11">
        <v>470000</v>
      </c>
      <c r="F9" s="11"/>
      <c r="G9" s="11"/>
      <c r="H9" s="11"/>
      <c r="I9" s="11">
        <f t="shared" ref="I9:I10" si="4">SUM(E9:H9)</f>
        <v>470000</v>
      </c>
      <c r="J9" s="76">
        <f>I9/$I$28</f>
        <v>0.13472379140404653</v>
      </c>
      <c r="K9" s="11">
        <f t="shared" ref="K9:K10" si="5">I9-C9</f>
        <v>0</v>
      </c>
      <c r="L9" s="6">
        <f t="shared" ref="L9:L10" si="6">K9/C9</f>
        <v>0</v>
      </c>
    </row>
    <row r="10" spans="1:12" ht="40" customHeight="1" x14ac:dyDescent="0.35">
      <c r="A10" s="21">
        <v>4100021</v>
      </c>
      <c r="B10" s="10" t="s">
        <v>12</v>
      </c>
      <c r="C10" s="11">
        <v>50000</v>
      </c>
      <c r="D10" s="12">
        <f>C10/$C$28</f>
        <v>1.5041959546153996E-2</v>
      </c>
      <c r="E10" s="11">
        <v>50000</v>
      </c>
      <c r="F10" s="11"/>
      <c r="G10" s="11"/>
      <c r="H10" s="11"/>
      <c r="I10" s="11">
        <f t="shared" si="4"/>
        <v>50000</v>
      </c>
      <c r="J10" s="76">
        <f>I10/$I$28</f>
        <v>1.4332318234473033E-2</v>
      </c>
      <c r="K10" s="11">
        <f t="shared" si="5"/>
        <v>0</v>
      </c>
      <c r="L10" s="6">
        <f t="shared" si="6"/>
        <v>0</v>
      </c>
    </row>
    <row r="11" spans="1:12" ht="40" customHeight="1" x14ac:dyDescent="0.35">
      <c r="A11" s="2" t="s">
        <v>13</v>
      </c>
      <c r="B11" s="13" t="s">
        <v>14</v>
      </c>
      <c r="C11" s="14">
        <f t="shared" ref="C11:J11" si="7">SUM(C9:C10)</f>
        <v>520000</v>
      </c>
      <c r="D11" s="15">
        <f t="shared" si="7"/>
        <v>0.15643637928000156</v>
      </c>
      <c r="E11" s="14">
        <f t="shared" si="7"/>
        <v>520000</v>
      </c>
      <c r="F11" s="14">
        <f t="shared" si="7"/>
        <v>0</v>
      </c>
      <c r="G11" s="14">
        <f t="shared" si="7"/>
        <v>0</v>
      </c>
      <c r="H11" s="14">
        <f t="shared" si="7"/>
        <v>0</v>
      </c>
      <c r="I11" s="14">
        <f t="shared" si="7"/>
        <v>520000</v>
      </c>
      <c r="J11" s="65">
        <f t="shared" si="7"/>
        <v>0.14905610963851956</v>
      </c>
      <c r="K11" s="14">
        <f t="shared" si="1"/>
        <v>0</v>
      </c>
      <c r="L11" s="7">
        <f t="shared" si="2"/>
        <v>0</v>
      </c>
    </row>
    <row r="12" spans="1:12" ht="40" customHeight="1" x14ac:dyDescent="0.35">
      <c r="A12" s="21">
        <v>4480001</v>
      </c>
      <c r="B12" s="10" t="s">
        <v>15</v>
      </c>
      <c r="C12" s="11">
        <v>77000</v>
      </c>
      <c r="D12" s="12">
        <f>C12/$C$28</f>
        <v>2.3164617701077153E-2</v>
      </c>
      <c r="E12" s="11">
        <v>69615.374470048308</v>
      </c>
      <c r="F12" s="11">
        <v>148798.64259721476</v>
      </c>
      <c r="G12" s="11">
        <v>18505.883334192658</v>
      </c>
      <c r="H12" s="11">
        <v>104443.21959854427</v>
      </c>
      <c r="I12" s="11">
        <f>SUM(E12:H12)</f>
        <v>341363.12</v>
      </c>
      <c r="J12" s="76">
        <f>I12/$I$28</f>
        <v>9.7850497387052121E-2</v>
      </c>
      <c r="K12" s="11">
        <f>I12-C12</f>
        <v>264363.12</v>
      </c>
      <c r="L12" s="6">
        <f>K12/C12</f>
        <v>3.4332872727272727</v>
      </c>
    </row>
    <row r="13" spans="1:12" ht="40" customHeight="1" x14ac:dyDescent="0.35">
      <c r="A13" s="2" t="s">
        <v>16</v>
      </c>
      <c r="B13" s="13" t="s">
        <v>17</v>
      </c>
      <c r="C13" s="14">
        <f>SUM(C12)</f>
        <v>77000</v>
      </c>
      <c r="D13" s="65">
        <f>C13/$C$28</f>
        <v>2.3164617701077153E-2</v>
      </c>
      <c r="E13" s="14">
        <f>SUM(E12)</f>
        <v>69615.374470048308</v>
      </c>
      <c r="F13" s="14">
        <f t="shared" ref="F13:H13" si="8">SUM(F12)</f>
        <v>148798.64259721476</v>
      </c>
      <c r="G13" s="14">
        <f t="shared" si="8"/>
        <v>18505.883334192658</v>
      </c>
      <c r="H13" s="14">
        <f t="shared" si="8"/>
        <v>104443.21959854427</v>
      </c>
      <c r="I13" s="14">
        <f>SUM(E13:H13)</f>
        <v>341363.12</v>
      </c>
      <c r="J13" s="65">
        <f>SUM(J12)</f>
        <v>9.7850497387052121E-2</v>
      </c>
      <c r="K13" s="14"/>
      <c r="L13" s="7"/>
    </row>
    <row r="14" spans="1:12" ht="40" customHeight="1" x14ac:dyDescent="0.35">
      <c r="A14" s="20">
        <v>4700001</v>
      </c>
      <c r="B14" s="10" t="s">
        <v>18</v>
      </c>
      <c r="C14" s="11">
        <v>114515</v>
      </c>
      <c r="D14" s="12">
        <f>C14/$C$28</f>
        <v>3.4450599948556496E-2</v>
      </c>
      <c r="E14" s="11">
        <v>86692.207328483099</v>
      </c>
      <c r="F14" s="11">
        <v>9811.7235598223815</v>
      </c>
      <c r="G14" s="11">
        <v>8042.396360510149</v>
      </c>
      <c r="H14" s="11">
        <v>31921.33275118436</v>
      </c>
      <c r="I14" s="11">
        <f>SUM(E14:H14)</f>
        <v>136467.65999999997</v>
      </c>
      <c r="J14" s="76">
        <f>I14/$I$28</f>
        <v>3.9117958636677316E-2</v>
      </c>
      <c r="K14" s="11">
        <f t="shared" si="1"/>
        <v>21952.659999999974</v>
      </c>
      <c r="L14" s="6">
        <f t="shared" si="2"/>
        <v>0.19170117451862179</v>
      </c>
    </row>
    <row r="15" spans="1:12" ht="40" customHeight="1" x14ac:dyDescent="0.35">
      <c r="A15" s="2" t="s">
        <v>19</v>
      </c>
      <c r="B15" s="13" t="s">
        <v>18</v>
      </c>
      <c r="C15" s="14">
        <f>SUM(C14)</f>
        <v>114515</v>
      </c>
      <c r="D15" s="15">
        <f>SUM(D14)</f>
        <v>3.4450599948556496E-2</v>
      </c>
      <c r="E15" s="14">
        <f>SUM(E14)</f>
        <v>86692.207328483099</v>
      </c>
      <c r="F15" s="14">
        <f t="shared" ref="F15:H15" si="9">SUM(F14)</f>
        <v>9811.7235598223815</v>
      </c>
      <c r="G15" s="14">
        <f t="shared" si="9"/>
        <v>8042.396360510149</v>
      </c>
      <c r="H15" s="14">
        <f t="shared" si="9"/>
        <v>31921.33275118436</v>
      </c>
      <c r="I15" s="14">
        <f>SUM(I14)</f>
        <v>136467.65999999997</v>
      </c>
      <c r="J15" s="65">
        <f>SUM(J14)</f>
        <v>3.9117958636677316E-2</v>
      </c>
      <c r="K15" s="14">
        <f t="shared" si="1"/>
        <v>21952.659999999974</v>
      </c>
      <c r="L15" s="7">
        <f t="shared" si="2"/>
        <v>0.19170117451862179</v>
      </c>
    </row>
    <row r="16" spans="1:12" ht="40" customHeight="1" x14ac:dyDescent="0.35">
      <c r="A16" s="20">
        <v>4820001</v>
      </c>
      <c r="B16" s="10" t="s">
        <v>20</v>
      </c>
      <c r="C16" s="11">
        <f>35485+327585</f>
        <v>363070</v>
      </c>
      <c r="D16" s="12">
        <f>C16/$C$28</f>
        <v>0.10922568504844263</v>
      </c>
      <c r="E16" s="11">
        <v>284713.19327633712</v>
      </c>
      <c r="F16" s="11">
        <v>2495.2400406354172</v>
      </c>
      <c r="G16" s="11">
        <v>72636.811868903082</v>
      </c>
      <c r="H16" s="11">
        <v>-149166.9051858756</v>
      </c>
      <c r="I16" s="11">
        <f>SUM(E16:H16)</f>
        <v>210678.33999999997</v>
      </c>
      <c r="J16" s="76">
        <f>I16/$I$28</f>
        <v>6.0390180279810184E-2</v>
      </c>
      <c r="K16" s="11">
        <f t="shared" si="1"/>
        <v>-152391.66000000003</v>
      </c>
      <c r="L16" s="6">
        <f t="shared" si="2"/>
        <v>-0.41973079571432514</v>
      </c>
    </row>
    <row r="17" spans="1:12" ht="40" customHeight="1" x14ac:dyDescent="0.35">
      <c r="A17" s="2" t="s">
        <v>21</v>
      </c>
      <c r="B17" s="13" t="s">
        <v>20</v>
      </c>
      <c r="C17" s="14">
        <f>SUM(C16)</f>
        <v>363070</v>
      </c>
      <c r="D17" s="15">
        <f>SUM(D16)</f>
        <v>0.10922568504844263</v>
      </c>
      <c r="E17" s="14">
        <f>SUM(E16)</f>
        <v>284713.19327633712</v>
      </c>
      <c r="F17" s="14">
        <f t="shared" ref="F17:H17" si="10">SUM(F16)</f>
        <v>2495.2400406354172</v>
      </c>
      <c r="G17" s="14">
        <f t="shared" si="10"/>
        <v>72636.811868903082</v>
      </c>
      <c r="H17" s="14">
        <f t="shared" si="10"/>
        <v>-149166.9051858756</v>
      </c>
      <c r="I17" s="14">
        <f>SUM(I16)</f>
        <v>210678.33999999997</v>
      </c>
      <c r="J17" s="65">
        <f>SUM(J16)</f>
        <v>6.0390180279810184E-2</v>
      </c>
      <c r="K17" s="14">
        <f t="shared" si="1"/>
        <v>-152391.66000000003</v>
      </c>
      <c r="L17" s="7">
        <f t="shared" si="2"/>
        <v>-0.41973079571432514</v>
      </c>
    </row>
    <row r="18" spans="1:12" ht="40" customHeight="1" x14ac:dyDescent="0.35">
      <c r="A18" s="20">
        <v>4930009</v>
      </c>
      <c r="B18" s="10" t="s">
        <v>22</v>
      </c>
      <c r="C18" s="11">
        <v>137443</v>
      </c>
      <c r="D18" s="12">
        <f>C18/$C$28</f>
        <v>4.1348240918040874E-2</v>
      </c>
      <c r="E18" s="11">
        <v>254352.82336591315</v>
      </c>
      <c r="F18" s="11">
        <v>0</v>
      </c>
      <c r="G18" s="11">
        <v>0</v>
      </c>
      <c r="H18" s="11">
        <v>-48060.663365913148</v>
      </c>
      <c r="I18" s="11">
        <f>SUM(E18:H18)</f>
        <v>206292.16</v>
      </c>
      <c r="J18" s="76">
        <f>I18/$I$28</f>
        <v>5.9132897727936576E-2</v>
      </c>
      <c r="K18" s="11">
        <f t="shared" si="1"/>
        <v>68849.16</v>
      </c>
      <c r="L18" s="6">
        <f t="shared" si="2"/>
        <v>0.50092882140232686</v>
      </c>
    </row>
    <row r="19" spans="1:12" ht="40" customHeight="1" x14ac:dyDescent="0.35">
      <c r="A19" s="2" t="s">
        <v>23</v>
      </c>
      <c r="B19" s="13" t="s">
        <v>24</v>
      </c>
      <c r="C19" s="14">
        <f>SUM(C18)</f>
        <v>137443</v>
      </c>
      <c r="D19" s="15">
        <f>SUM(D18)</f>
        <v>4.1348240918040874E-2</v>
      </c>
      <c r="E19" s="14">
        <f>SUM(E18)</f>
        <v>254352.82336591315</v>
      </c>
      <c r="F19" s="14">
        <f t="shared" ref="F19:H19" si="11">SUM(F18)</f>
        <v>0</v>
      </c>
      <c r="G19" s="14">
        <f t="shared" si="11"/>
        <v>0</v>
      </c>
      <c r="H19" s="14">
        <f t="shared" si="11"/>
        <v>-48060.663365913148</v>
      </c>
      <c r="I19" s="14">
        <f>SUM(I18)</f>
        <v>206292.16</v>
      </c>
      <c r="J19" s="65">
        <f>SUM(J18)</f>
        <v>5.9132897727936576E-2</v>
      </c>
      <c r="K19" s="14">
        <f t="shared" si="1"/>
        <v>68849.16</v>
      </c>
      <c r="L19" s="7">
        <f t="shared" si="2"/>
        <v>0.50092882140232686</v>
      </c>
    </row>
    <row r="20" spans="1:12" ht="40" customHeight="1" x14ac:dyDescent="0.35">
      <c r="A20" s="3"/>
      <c r="B20" s="16" t="s">
        <v>25</v>
      </c>
      <c r="C20" s="17">
        <f t="shared" ref="C20:J20" si="12">C8+C11+C13+C15+C17+C19</f>
        <v>2574035</v>
      </c>
      <c r="D20" s="64">
        <f t="shared" si="12"/>
        <v>0.7743706068076901</v>
      </c>
      <c r="E20" s="17">
        <f t="shared" si="12"/>
        <v>2389787.9545173612</v>
      </c>
      <c r="F20" s="17">
        <f t="shared" si="12"/>
        <v>201715.00806646771</v>
      </c>
      <c r="G20" s="17">
        <f t="shared" si="12"/>
        <v>161015.24175606854</v>
      </c>
      <c r="H20" s="17">
        <f t="shared" si="12"/>
        <v>-110652.78433989765</v>
      </c>
      <c r="I20" s="17">
        <f t="shared" si="12"/>
        <v>2641865.42</v>
      </c>
      <c r="J20" s="64">
        <f t="shared" si="12"/>
        <v>0.75728111864179515</v>
      </c>
      <c r="K20" s="17">
        <f t="shared" si="1"/>
        <v>67830.419999999925</v>
      </c>
      <c r="L20" s="8">
        <f t="shared" si="2"/>
        <v>2.6351786203373275E-2</v>
      </c>
    </row>
    <row r="21" spans="1:12" ht="40" customHeight="1" x14ac:dyDescent="0.35">
      <c r="A21" s="20">
        <v>5210001</v>
      </c>
      <c r="B21" s="10" t="s">
        <v>26</v>
      </c>
      <c r="C21" s="11">
        <v>0</v>
      </c>
      <c r="D21" s="12">
        <f>C21/$C$28</f>
        <v>0</v>
      </c>
      <c r="E21" s="11">
        <v>718.14</v>
      </c>
      <c r="F21" s="11">
        <v>2383.8100000000004</v>
      </c>
      <c r="G21" s="11">
        <v>634.04999999999995</v>
      </c>
      <c r="H21" s="11">
        <v>423.52000000000004</v>
      </c>
      <c r="I21" s="11">
        <f>SUM(E21:H21)</f>
        <v>4159.5200000000004</v>
      </c>
      <c r="J21" s="76">
        <f>I21/$I$28</f>
        <v>1.1923112868531057E-3</v>
      </c>
      <c r="K21" s="11">
        <f t="shared" si="1"/>
        <v>4159.5200000000004</v>
      </c>
      <c r="L21" s="6">
        <v>0</v>
      </c>
    </row>
    <row r="22" spans="1:12" ht="40" customHeight="1" x14ac:dyDescent="0.35">
      <c r="A22" s="2">
        <v>52</v>
      </c>
      <c r="B22" s="13" t="s">
        <v>27</v>
      </c>
      <c r="C22" s="14"/>
      <c r="D22" s="15">
        <f>SUM(D21)</f>
        <v>0</v>
      </c>
      <c r="E22" s="14">
        <f>SUM(E21)</f>
        <v>718.14</v>
      </c>
      <c r="F22" s="14">
        <f t="shared" ref="F22:H22" si="13">SUM(F21)</f>
        <v>2383.8100000000004</v>
      </c>
      <c r="G22" s="14">
        <f t="shared" si="13"/>
        <v>634.04999999999995</v>
      </c>
      <c r="H22" s="14">
        <f t="shared" si="13"/>
        <v>423.52000000000004</v>
      </c>
      <c r="I22" s="14">
        <f>SUM(I21)</f>
        <v>4159.5200000000004</v>
      </c>
      <c r="J22" s="65">
        <f>SUM(J21)</f>
        <v>1.1923112868531057E-3</v>
      </c>
      <c r="K22" s="14">
        <f t="shared" si="1"/>
        <v>4159.5200000000004</v>
      </c>
      <c r="L22" s="7">
        <v>0</v>
      </c>
    </row>
    <row r="23" spans="1:12" ht="40" customHeight="1" x14ac:dyDescent="0.35">
      <c r="A23" s="3"/>
      <c r="B23" s="16" t="s">
        <v>28</v>
      </c>
      <c r="C23" s="17"/>
      <c r="D23" s="18">
        <v>5.116651309719981E-5</v>
      </c>
      <c r="E23" s="17">
        <f>E22</f>
        <v>718.14</v>
      </c>
      <c r="F23" s="17">
        <f t="shared" ref="F23:H23" si="14">F22</f>
        <v>2383.8100000000004</v>
      </c>
      <c r="G23" s="17">
        <f t="shared" si="14"/>
        <v>634.04999999999995</v>
      </c>
      <c r="H23" s="17">
        <f t="shared" si="14"/>
        <v>423.52000000000004</v>
      </c>
      <c r="I23" s="17">
        <f>I22</f>
        <v>4159.5200000000004</v>
      </c>
      <c r="J23" s="64">
        <f>J22</f>
        <v>1.1923112868531057E-3</v>
      </c>
      <c r="K23" s="17">
        <f t="shared" si="1"/>
        <v>4159.5200000000004</v>
      </c>
      <c r="L23" s="8">
        <v>0</v>
      </c>
    </row>
    <row r="24" spans="1:12" ht="40" customHeight="1" x14ac:dyDescent="0.35">
      <c r="A24" s="70">
        <v>8700001</v>
      </c>
      <c r="B24" s="19" t="s">
        <v>29</v>
      </c>
      <c r="C24" s="11">
        <v>0</v>
      </c>
      <c r="D24" s="12">
        <f>C24/$C$28</f>
        <v>0</v>
      </c>
      <c r="E24" s="11"/>
      <c r="F24" s="11"/>
      <c r="G24" s="11"/>
      <c r="H24" s="11"/>
      <c r="I24" s="11">
        <f>SUM(E24:H24)</f>
        <v>0</v>
      </c>
      <c r="J24" s="76">
        <f>I24/$I$28</f>
        <v>0</v>
      </c>
      <c r="K24" s="11">
        <f t="shared" si="1"/>
        <v>0</v>
      </c>
      <c r="L24" s="6">
        <v>0</v>
      </c>
    </row>
    <row r="25" spans="1:12" ht="40" customHeight="1" x14ac:dyDescent="0.35">
      <c r="A25" s="70"/>
      <c r="B25" s="19" t="s">
        <v>30</v>
      </c>
      <c r="C25" s="11">
        <v>0</v>
      </c>
      <c r="D25" s="12">
        <f>C25/$C$28</f>
        <v>0</v>
      </c>
      <c r="E25" s="11"/>
      <c r="F25" s="11"/>
      <c r="G25" s="11"/>
      <c r="H25" s="11"/>
      <c r="I25" s="11">
        <f>SUM(E25:H25)</f>
        <v>0</v>
      </c>
      <c r="J25" s="76">
        <f>I25/$I$28</f>
        <v>0</v>
      </c>
      <c r="K25" s="11">
        <f t="shared" si="1"/>
        <v>0</v>
      </c>
      <c r="L25" s="6">
        <v>0</v>
      </c>
    </row>
    <row r="26" spans="1:12" ht="40" customHeight="1" x14ac:dyDescent="0.35">
      <c r="A26" s="2">
        <v>87</v>
      </c>
      <c r="B26" s="13" t="s">
        <v>31</v>
      </c>
      <c r="C26" s="14"/>
      <c r="D26" s="15">
        <v>0</v>
      </c>
      <c r="E26" s="14">
        <f>SUM(E24:E25)</f>
        <v>0</v>
      </c>
      <c r="F26" s="14">
        <f t="shared" ref="F26:H26" si="15">SUM(F24:F25)</f>
        <v>0</v>
      </c>
      <c r="G26" s="14">
        <f t="shared" si="15"/>
        <v>0</v>
      </c>
      <c r="H26" s="14">
        <f t="shared" si="15"/>
        <v>0</v>
      </c>
      <c r="I26" s="14">
        <v>0</v>
      </c>
      <c r="J26" s="65">
        <v>0</v>
      </c>
      <c r="K26" s="14">
        <f t="shared" si="1"/>
        <v>0</v>
      </c>
      <c r="L26" s="7">
        <v>0</v>
      </c>
    </row>
    <row r="27" spans="1:12" ht="40" customHeight="1" thickBot="1" x14ac:dyDescent="0.4">
      <c r="A27" s="3"/>
      <c r="B27" s="16" t="s">
        <v>32</v>
      </c>
      <c r="C27" s="17"/>
      <c r="D27" s="18">
        <v>0</v>
      </c>
      <c r="E27" s="17">
        <f>E26</f>
        <v>0</v>
      </c>
      <c r="F27" s="17">
        <f t="shared" ref="F27:H27" si="16">F26</f>
        <v>0</v>
      </c>
      <c r="G27" s="17">
        <f t="shared" si="16"/>
        <v>0</v>
      </c>
      <c r="H27" s="17">
        <f t="shared" si="16"/>
        <v>0</v>
      </c>
      <c r="I27" s="17">
        <v>0</v>
      </c>
      <c r="J27" s="64">
        <v>0</v>
      </c>
      <c r="K27" s="17">
        <f t="shared" si="1"/>
        <v>0</v>
      </c>
      <c r="L27" s="8">
        <v>0</v>
      </c>
    </row>
    <row r="28" spans="1:12" s="39" customFormat="1" ht="42.5" thickBot="1" x14ac:dyDescent="0.4">
      <c r="A28" s="40"/>
      <c r="B28" s="41" t="s">
        <v>33</v>
      </c>
      <c r="C28" s="42">
        <f t="shared" ref="C28:K28" si="17">C27+C23+C20+C6</f>
        <v>3324035</v>
      </c>
      <c r="D28" s="43">
        <f t="shared" si="17"/>
        <v>1.0000511665130973</v>
      </c>
      <c r="E28" s="42">
        <f t="shared" si="17"/>
        <v>2582420.7145173615</v>
      </c>
      <c r="F28" s="42">
        <f t="shared" si="17"/>
        <v>470293.6880664677</v>
      </c>
      <c r="G28" s="42">
        <f t="shared" si="17"/>
        <v>249219.04175606847</v>
      </c>
      <c r="H28" s="42">
        <f t="shared" si="17"/>
        <v>186685.71566010255</v>
      </c>
      <c r="I28" s="42">
        <f t="shared" si="17"/>
        <v>3488619.16</v>
      </c>
      <c r="J28" s="77">
        <f t="shared" si="17"/>
        <v>1</v>
      </c>
      <c r="K28" s="42">
        <f t="shared" si="17"/>
        <v>164584.16000000003</v>
      </c>
      <c r="L28" s="59">
        <f t="shared" si="2"/>
        <v>4.9513365533154746E-2</v>
      </c>
    </row>
    <row r="29" spans="1:12" ht="14.5" customHeight="1" thickBot="1" x14ac:dyDescent="0.4">
      <c r="A29" s="24"/>
      <c r="B29" s="24"/>
      <c r="C29" s="25"/>
      <c r="D29" s="26"/>
      <c r="E29" s="26"/>
      <c r="F29" s="26"/>
      <c r="G29" s="26"/>
      <c r="H29" s="26"/>
      <c r="I29" s="26"/>
      <c r="J29" s="78"/>
      <c r="K29" s="26"/>
      <c r="L29" s="26"/>
    </row>
    <row r="30" spans="1:12" s="22" customFormat="1" ht="38" customHeight="1" thickTop="1" thickBot="1" x14ac:dyDescent="0.4">
      <c r="A30" s="66" t="s">
        <v>93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1:12" s="22" customFormat="1" ht="43" thickTop="1" thickBot="1" x14ac:dyDescent="0.4">
      <c r="A31" s="46" t="s">
        <v>2</v>
      </c>
      <c r="B31" s="47" t="s">
        <v>34</v>
      </c>
      <c r="C31" s="47" t="s">
        <v>96</v>
      </c>
      <c r="D31" s="48"/>
      <c r="E31" s="48" t="s">
        <v>87</v>
      </c>
      <c r="F31" s="48" t="s">
        <v>88</v>
      </c>
      <c r="G31" s="48" t="s">
        <v>89</v>
      </c>
      <c r="H31" s="48" t="s">
        <v>90</v>
      </c>
      <c r="I31" s="48" t="s">
        <v>91</v>
      </c>
      <c r="J31" s="74"/>
      <c r="K31" s="48" t="s">
        <v>97</v>
      </c>
      <c r="L31" s="49"/>
    </row>
    <row r="32" spans="1:12" s="5" customFormat="1" ht="50.15" customHeight="1" x14ac:dyDescent="0.3">
      <c r="A32" s="50">
        <v>1300001</v>
      </c>
      <c r="B32" s="51" t="s">
        <v>35</v>
      </c>
      <c r="C32" s="55">
        <v>441340.13</v>
      </c>
      <c r="D32" s="53">
        <f>C32/$C$81</f>
        <v>0.13277240763108691</v>
      </c>
      <c r="E32" s="55">
        <v>96602.349999999991</v>
      </c>
      <c r="F32" s="55">
        <v>142651.7600000001</v>
      </c>
      <c r="G32" s="55">
        <v>96870.76</v>
      </c>
      <c r="H32" s="55">
        <v>128867.9</v>
      </c>
      <c r="I32" s="55">
        <f>SUM(E32:H32)</f>
        <v>464992.77000000014</v>
      </c>
      <c r="J32" s="75">
        <f>I32/$I$81</f>
        <v>0.13346075713987118</v>
      </c>
      <c r="K32" s="55">
        <f>I32-C32</f>
        <v>23652.64000000013</v>
      </c>
      <c r="L32" s="54">
        <f>K32/C32</f>
        <v>5.359276982131702E-2</v>
      </c>
    </row>
    <row r="33" spans="1:12" s="5" customFormat="1" ht="50.15" customHeight="1" x14ac:dyDescent="0.3">
      <c r="A33" s="20">
        <v>1310001</v>
      </c>
      <c r="B33" s="10" t="s">
        <v>36</v>
      </c>
      <c r="C33" s="56">
        <v>1163712.8700000001</v>
      </c>
      <c r="D33" s="12">
        <f>C33/$C$81</f>
        <v>0.35009043827757536</v>
      </c>
      <c r="E33" s="56">
        <v>264213.33000000007</v>
      </c>
      <c r="F33" s="56">
        <v>352796.02000000025</v>
      </c>
      <c r="G33" s="56">
        <v>280200.53000000003</v>
      </c>
      <c r="H33" s="56">
        <v>363788.06000000035</v>
      </c>
      <c r="I33" s="56">
        <f t="shared" ref="I33:I36" si="18">SUM(E33:H33)</f>
        <v>1260997.9400000006</v>
      </c>
      <c r="J33" s="76">
        <f>I33/$I$81</f>
        <v>0.36192764851853049</v>
      </c>
      <c r="K33" s="56">
        <f t="shared" ref="K33:K80" si="19">I33-C33</f>
        <v>97285.070000000531</v>
      </c>
      <c r="L33" s="6">
        <f t="shared" ref="L33:L81" si="20">K33/C33</f>
        <v>8.3598860602100686E-2</v>
      </c>
    </row>
    <row r="34" spans="1:12" s="5" customFormat="1" ht="50.15" customHeight="1" x14ac:dyDescent="0.3">
      <c r="A34" s="20">
        <v>1330001</v>
      </c>
      <c r="B34" s="10" t="s">
        <v>37</v>
      </c>
      <c r="C34" s="56">
        <v>0</v>
      </c>
      <c r="D34" s="12">
        <f>C34/$C$81</f>
        <v>0</v>
      </c>
      <c r="E34" s="56">
        <v>2795.1</v>
      </c>
      <c r="F34" s="56">
        <v>14333.37</v>
      </c>
      <c r="G34" s="56">
        <v>0</v>
      </c>
      <c r="H34" s="56">
        <v>25214.73</v>
      </c>
      <c r="I34" s="56">
        <f t="shared" si="18"/>
        <v>42343.199999999997</v>
      </c>
      <c r="J34" s="76">
        <f>I34/$I$81</f>
        <v>1.2153211611709557E-2</v>
      </c>
      <c r="K34" s="56">
        <f t="shared" si="19"/>
        <v>42343.199999999997</v>
      </c>
      <c r="L34" s="6" t="s">
        <v>1</v>
      </c>
    </row>
    <row r="35" spans="1:12" s="5" customFormat="1" ht="50.15" customHeight="1" x14ac:dyDescent="0.3">
      <c r="A35" s="2" t="s">
        <v>38</v>
      </c>
      <c r="B35" s="13" t="s">
        <v>39</v>
      </c>
      <c r="C35" s="57">
        <f t="shared" ref="C35:D35" si="21">SUM(C32:C34)</f>
        <v>1605053</v>
      </c>
      <c r="D35" s="15">
        <f t="shared" si="21"/>
        <v>0.48286284590866224</v>
      </c>
      <c r="E35" s="57">
        <f>SUM(E32:E34)</f>
        <v>363610.78</v>
      </c>
      <c r="F35" s="57">
        <f t="shared" ref="F35:I35" si="22">SUM(F32:F34)</f>
        <v>509781.15000000037</v>
      </c>
      <c r="G35" s="57">
        <f t="shared" si="22"/>
        <v>377071.29000000004</v>
      </c>
      <c r="H35" s="57">
        <f t="shared" si="22"/>
        <v>517870.69000000029</v>
      </c>
      <c r="I35" s="57">
        <f t="shared" si="22"/>
        <v>1768333.9100000008</v>
      </c>
      <c r="J35" s="65">
        <f>SUM(J32:J34)</f>
        <v>0.50754161727011127</v>
      </c>
      <c r="K35" s="57">
        <f t="shared" si="19"/>
        <v>163280.91000000085</v>
      </c>
      <c r="L35" s="7">
        <f t="shared" si="20"/>
        <v>0.10172929492047979</v>
      </c>
    </row>
    <row r="36" spans="1:12" s="5" customFormat="1" ht="50.15" customHeight="1" x14ac:dyDescent="0.3">
      <c r="A36" s="20">
        <v>1600001</v>
      </c>
      <c r="B36" s="10" t="s">
        <v>40</v>
      </c>
      <c r="C36" s="56">
        <v>469277</v>
      </c>
      <c r="D36" s="12">
        <f>C36/$C$81</f>
        <v>0.14117691299881019</v>
      </c>
      <c r="E36" s="56">
        <v>109072.52999999988</v>
      </c>
      <c r="F36" s="56">
        <v>124000.71999999987</v>
      </c>
      <c r="G36" s="56">
        <v>124876.32999999993</v>
      </c>
      <c r="H36" s="56">
        <v>129544.67999999996</v>
      </c>
      <c r="I36" s="56">
        <f t="shared" si="18"/>
        <v>487494.25999999966</v>
      </c>
      <c r="J36" s="76">
        <f>I36/$I$81</f>
        <v>0.13991906377585431</v>
      </c>
      <c r="K36" s="56">
        <f t="shared" si="19"/>
        <v>18217.25999999966</v>
      </c>
      <c r="L36" s="6">
        <f t="shared" si="20"/>
        <v>3.8819844143223856E-2</v>
      </c>
    </row>
    <row r="37" spans="1:12" s="5" customFormat="1" ht="50.15" customHeight="1" x14ac:dyDescent="0.3">
      <c r="A37" s="2" t="s">
        <v>41</v>
      </c>
      <c r="B37" s="13" t="s">
        <v>42</v>
      </c>
      <c r="C37" s="57">
        <f>C36</f>
        <v>469277</v>
      </c>
      <c r="D37" s="15">
        <f>D36</f>
        <v>0.14117691299881019</v>
      </c>
      <c r="E37" s="57">
        <f>SUM(E36)</f>
        <v>109072.52999999988</v>
      </c>
      <c r="F37" s="57">
        <f t="shared" ref="F37:H37" si="23">SUM(F36)</f>
        <v>124000.71999999987</v>
      </c>
      <c r="G37" s="57">
        <f t="shared" si="23"/>
        <v>124876.32999999993</v>
      </c>
      <c r="H37" s="57">
        <f t="shared" si="23"/>
        <v>129544.67999999996</v>
      </c>
      <c r="I37" s="57">
        <f>SUM(I36)</f>
        <v>487494.25999999966</v>
      </c>
      <c r="J37" s="65">
        <f>SUM(J36)</f>
        <v>0.13991906377585431</v>
      </c>
      <c r="K37" s="57">
        <f t="shared" si="19"/>
        <v>18217.25999999966</v>
      </c>
      <c r="L37" s="7">
        <f t="shared" si="20"/>
        <v>3.8819844143223856E-2</v>
      </c>
    </row>
    <row r="38" spans="1:12" s="5" customFormat="1" ht="50.15" customHeight="1" x14ac:dyDescent="0.3">
      <c r="A38" s="3"/>
      <c r="B38" s="16" t="s">
        <v>43</v>
      </c>
      <c r="C38" s="58">
        <f t="shared" ref="C38:H38" si="24">C37+C35</f>
        <v>2074330</v>
      </c>
      <c r="D38" s="18">
        <f t="shared" si="24"/>
        <v>0.62403975890747243</v>
      </c>
      <c r="E38" s="58">
        <f t="shared" si="24"/>
        <v>472683.30999999994</v>
      </c>
      <c r="F38" s="58">
        <f t="shared" si="24"/>
        <v>633781.87000000023</v>
      </c>
      <c r="G38" s="58">
        <f t="shared" si="24"/>
        <v>501947.62</v>
      </c>
      <c r="H38" s="58">
        <f t="shared" si="24"/>
        <v>647415.37000000023</v>
      </c>
      <c r="I38" s="58">
        <f>I37+I35</f>
        <v>2255828.1700000004</v>
      </c>
      <c r="J38" s="64">
        <f>J37+J35</f>
        <v>0.64746068104596555</v>
      </c>
      <c r="K38" s="58">
        <f t="shared" si="19"/>
        <v>181498.17000000039</v>
      </c>
      <c r="L38" s="8">
        <f t="shared" si="20"/>
        <v>8.7497249714365788E-2</v>
      </c>
    </row>
    <row r="39" spans="1:12" s="5" customFormat="1" ht="50.15" customHeight="1" x14ac:dyDescent="0.3">
      <c r="A39" s="21">
        <v>2040001</v>
      </c>
      <c r="B39" s="10" t="s">
        <v>44</v>
      </c>
      <c r="C39" s="56">
        <v>25256</v>
      </c>
      <c r="D39" s="12">
        <f>C39/$C$81</f>
        <v>7.5979946059533069E-3</v>
      </c>
      <c r="E39" s="56">
        <v>0</v>
      </c>
      <c r="F39" s="56">
        <v>10069.66</v>
      </c>
      <c r="G39" s="56">
        <v>4788.58</v>
      </c>
      <c r="H39" s="56">
        <v>7369.58</v>
      </c>
      <c r="I39" s="56">
        <f t="shared" ref="I39:I42" si="25">SUM(E39:H39)</f>
        <v>22227.82</v>
      </c>
      <c r="J39" s="76">
        <f>I39/$I$81</f>
        <v>6.3797587363966339E-3</v>
      </c>
      <c r="K39" s="56">
        <f t="shared" si="19"/>
        <v>-3028.1800000000003</v>
      </c>
      <c r="L39" s="6">
        <f t="shared" si="20"/>
        <v>-0.11989942983845424</v>
      </c>
    </row>
    <row r="40" spans="1:12" s="5" customFormat="1" ht="50.15" customHeight="1" x14ac:dyDescent="0.3">
      <c r="A40" s="2" t="s">
        <v>45</v>
      </c>
      <c r="B40" s="13" t="s">
        <v>46</v>
      </c>
      <c r="C40" s="57">
        <f>SUM(C39)</f>
        <v>25256</v>
      </c>
      <c r="D40" s="15">
        <f>SUM(D39)</f>
        <v>7.5979946059533069E-3</v>
      </c>
      <c r="E40" s="57">
        <f>SUM(E39:E39)</f>
        <v>0</v>
      </c>
      <c r="F40" s="57">
        <f>SUM(F39:F39)</f>
        <v>10069.66</v>
      </c>
      <c r="G40" s="57">
        <f>SUM(G39:G39)</f>
        <v>4788.58</v>
      </c>
      <c r="H40" s="57">
        <f>SUM(H39:H39)</f>
        <v>7369.58</v>
      </c>
      <c r="I40" s="57">
        <f>SUM(I39:I39)</f>
        <v>22227.82</v>
      </c>
      <c r="J40" s="65">
        <f>SUM(J39:J39)</f>
        <v>6.3797587363966339E-3</v>
      </c>
      <c r="K40" s="57">
        <f t="shared" si="19"/>
        <v>-3028.1800000000003</v>
      </c>
      <c r="L40" s="7">
        <f t="shared" si="20"/>
        <v>-0.11989942983845424</v>
      </c>
    </row>
    <row r="41" spans="1:12" s="5" customFormat="1" ht="37.5" x14ac:dyDescent="0.3">
      <c r="A41" s="20">
        <v>2140001</v>
      </c>
      <c r="B41" s="10" t="s">
        <v>47</v>
      </c>
      <c r="C41" s="56">
        <v>3597</v>
      </c>
      <c r="D41" s="12">
        <f t="shared" ref="D41:D42" si="26">C41/$C$81</f>
        <v>1.0821185697503185E-3</v>
      </c>
      <c r="E41" s="56">
        <v>0</v>
      </c>
      <c r="F41" s="56">
        <v>74.39</v>
      </c>
      <c r="G41" s="56">
        <v>0</v>
      </c>
      <c r="H41" s="56">
        <v>52.61</v>
      </c>
      <c r="I41" s="56">
        <f t="shared" si="25"/>
        <v>127</v>
      </c>
      <c r="J41" s="76">
        <f t="shared" ref="J41:J42" si="27">I41/$I$81</f>
        <v>3.6451139136558266E-5</v>
      </c>
      <c r="K41" s="56">
        <f t="shared" si="19"/>
        <v>-3470</v>
      </c>
      <c r="L41" s="6">
        <f t="shared" si="20"/>
        <v>-0.96469279955518483</v>
      </c>
    </row>
    <row r="42" spans="1:12" s="5" customFormat="1" ht="37.5" x14ac:dyDescent="0.3">
      <c r="A42" s="21">
        <v>2140001</v>
      </c>
      <c r="B42" s="10" t="s">
        <v>47</v>
      </c>
      <c r="C42" s="56">
        <v>5000</v>
      </c>
      <c r="D42" s="12">
        <f t="shared" si="26"/>
        <v>1.5041959546153996E-3</v>
      </c>
      <c r="E42" s="56">
        <v>4662</v>
      </c>
      <c r="F42" s="56">
        <v>324</v>
      </c>
      <c r="G42" s="56">
        <v>300</v>
      </c>
      <c r="H42" s="56">
        <v>356.54</v>
      </c>
      <c r="I42" s="56">
        <f t="shared" si="25"/>
        <v>5642.54</v>
      </c>
      <c r="J42" s="76">
        <f t="shared" si="27"/>
        <v>1.619504020658232E-3</v>
      </c>
      <c r="K42" s="56">
        <f t="shared" si="19"/>
        <v>642.54</v>
      </c>
      <c r="L42" s="6">
        <f t="shared" si="20"/>
        <v>0.12850799999999998</v>
      </c>
    </row>
    <row r="43" spans="1:12" s="5" customFormat="1" ht="50.15" customHeight="1" x14ac:dyDescent="0.3">
      <c r="A43" s="2" t="s">
        <v>48</v>
      </c>
      <c r="B43" s="13" t="s">
        <v>49</v>
      </c>
      <c r="C43" s="57">
        <f>SUM(C41:C42)</f>
        <v>8597</v>
      </c>
      <c r="D43" s="15">
        <f>SUM(D41:D42)</f>
        <v>2.5863145243657181E-3</v>
      </c>
      <c r="E43" s="57">
        <f>SUM(E41:E42)</f>
        <v>4662</v>
      </c>
      <c r="F43" s="57">
        <f t="shared" ref="F43:H43" si="28">SUM(F41:F42)</f>
        <v>398.39</v>
      </c>
      <c r="G43" s="57">
        <f t="shared" si="28"/>
        <v>300</v>
      </c>
      <c r="H43" s="57">
        <f t="shared" si="28"/>
        <v>409.15000000000003</v>
      </c>
      <c r="I43" s="57">
        <f t="shared" ref="I43:J43" si="29">SUM(I41:I42)</f>
        <v>5769.54</v>
      </c>
      <c r="J43" s="65">
        <f t="shared" si="29"/>
        <v>1.6559551597947902E-3</v>
      </c>
      <c r="K43" s="57">
        <f t="shared" si="19"/>
        <v>-2827.46</v>
      </c>
      <c r="L43" s="7">
        <f t="shared" si="20"/>
        <v>-0.32888914737699199</v>
      </c>
    </row>
    <row r="44" spans="1:12" s="5" customFormat="1" ht="50.15" customHeight="1" x14ac:dyDescent="0.3">
      <c r="A44" s="20">
        <v>2200001</v>
      </c>
      <c r="B44" s="10" t="s">
        <v>50</v>
      </c>
      <c r="C44" s="56">
        <v>514705</v>
      </c>
      <c r="D44" s="12">
        <f t="shared" ref="D44:D53" si="30">C44/$C$81</f>
        <v>0.15484343576406387</v>
      </c>
      <c r="E44" s="56">
        <v>67270.939999999973</v>
      </c>
      <c r="F44" s="56">
        <v>107752.93000000007</v>
      </c>
      <c r="G44" s="56">
        <v>103148.20999999999</v>
      </c>
      <c r="H44" s="56">
        <v>106650.81000000003</v>
      </c>
      <c r="I44" s="56">
        <f t="shared" ref="I44:I53" si="31">SUM(E44:H44)</f>
        <v>384822.89000000013</v>
      </c>
      <c r="J44" s="76">
        <f t="shared" ref="J44:J53" si="32">I44/$I$81</f>
        <v>0.11045065123088552</v>
      </c>
      <c r="K44" s="56">
        <f t="shared" si="19"/>
        <v>-129882.10999999987</v>
      </c>
      <c r="L44" s="6">
        <f t="shared" si="20"/>
        <v>-0.25234281773054446</v>
      </c>
    </row>
    <row r="45" spans="1:12" s="5" customFormat="1" ht="50.15" customHeight="1" x14ac:dyDescent="0.3">
      <c r="A45" s="20">
        <v>2210089</v>
      </c>
      <c r="B45" s="10" t="s">
        <v>51</v>
      </c>
      <c r="C45" s="56">
        <v>117631</v>
      </c>
      <c r="D45" s="12">
        <f t="shared" si="30"/>
        <v>3.5388014867472818E-2</v>
      </c>
      <c r="E45" s="56">
        <v>18312.12</v>
      </c>
      <c r="F45" s="56">
        <v>17447.55</v>
      </c>
      <c r="G45" s="56">
        <v>18118.59</v>
      </c>
      <c r="H45" s="56">
        <v>29351.110000000004</v>
      </c>
      <c r="I45" s="56">
        <f t="shared" si="31"/>
        <v>83229.37</v>
      </c>
      <c r="J45" s="76">
        <f t="shared" si="32"/>
        <v>2.3888231071795968E-2</v>
      </c>
      <c r="K45" s="56">
        <f t="shared" si="19"/>
        <v>-34401.630000000005</v>
      </c>
      <c r="L45" s="6">
        <f t="shared" si="20"/>
        <v>-0.29245377494027941</v>
      </c>
    </row>
    <row r="46" spans="1:12" s="5" customFormat="1" ht="50.15" customHeight="1" x14ac:dyDescent="0.3">
      <c r="A46" s="20">
        <v>2220001</v>
      </c>
      <c r="B46" s="10" t="s">
        <v>52</v>
      </c>
      <c r="C46" s="56">
        <v>8000</v>
      </c>
      <c r="D46" s="12">
        <f t="shared" si="30"/>
        <v>2.4067135273846394E-3</v>
      </c>
      <c r="E46" s="56">
        <v>534.65</v>
      </c>
      <c r="F46" s="56">
        <v>2079.48</v>
      </c>
      <c r="G46" s="56">
        <v>786.06999999999971</v>
      </c>
      <c r="H46" s="56">
        <v>2806.4900000000007</v>
      </c>
      <c r="I46" s="56">
        <f t="shared" si="31"/>
        <v>6206.6900000000005</v>
      </c>
      <c r="J46" s="76">
        <f t="shared" si="32"/>
        <v>1.7814245729723215E-3</v>
      </c>
      <c r="K46" s="56">
        <f t="shared" si="19"/>
        <v>-1793.3099999999995</v>
      </c>
      <c r="L46" s="6">
        <f t="shared" si="20"/>
        <v>-0.22416374999999994</v>
      </c>
    </row>
    <row r="47" spans="1:12" s="5" customFormat="1" ht="50.15" customHeight="1" x14ac:dyDescent="0.3">
      <c r="A47" s="20">
        <v>2240001</v>
      </c>
      <c r="B47" s="10" t="s">
        <v>53</v>
      </c>
      <c r="C47" s="56">
        <v>5300</v>
      </c>
      <c r="D47" s="12">
        <f t="shared" si="30"/>
        <v>1.5944477118923237E-3</v>
      </c>
      <c r="E47" s="56">
        <v>2298.08</v>
      </c>
      <c r="F47" s="56">
        <v>2027.64</v>
      </c>
      <c r="G47" s="56">
        <v>0</v>
      </c>
      <c r="H47" s="56">
        <v>3289.5599999999995</v>
      </c>
      <c r="I47" s="56">
        <f t="shared" si="31"/>
        <v>7615.28</v>
      </c>
      <c r="J47" s="76">
        <f t="shared" si="32"/>
        <v>2.1857136286917277E-3</v>
      </c>
      <c r="K47" s="56">
        <f t="shared" si="19"/>
        <v>2315.2799999999997</v>
      </c>
      <c r="L47" s="6">
        <f t="shared" si="20"/>
        <v>0.43684528301886788</v>
      </c>
    </row>
    <row r="48" spans="1:12" s="5" customFormat="1" ht="50.15" customHeight="1" x14ac:dyDescent="0.3">
      <c r="A48" s="20">
        <v>2250001</v>
      </c>
      <c r="B48" s="10" t="s">
        <v>54</v>
      </c>
      <c r="C48" s="56">
        <v>746</v>
      </c>
      <c r="D48" s="12">
        <f t="shared" si="30"/>
        <v>2.2442603642861762E-4</v>
      </c>
      <c r="E48" s="56">
        <v>63</v>
      </c>
      <c r="F48" s="56">
        <v>0</v>
      </c>
      <c r="G48" s="56">
        <v>288.45000000000005</v>
      </c>
      <c r="H48" s="56">
        <v>157.4</v>
      </c>
      <c r="I48" s="56">
        <f t="shared" si="31"/>
        <v>508.85</v>
      </c>
      <c r="J48" s="76">
        <f t="shared" si="32"/>
        <v>1.4604852086328877E-4</v>
      </c>
      <c r="K48" s="56">
        <f t="shared" si="19"/>
        <v>-237.14999999999998</v>
      </c>
      <c r="L48" s="6">
        <f t="shared" si="20"/>
        <v>-0.31789544235924933</v>
      </c>
    </row>
    <row r="49" spans="1:17" s="5" customFormat="1" ht="50.15" customHeight="1" x14ac:dyDescent="0.3">
      <c r="A49" s="20">
        <v>2260003</v>
      </c>
      <c r="B49" s="10" t="s">
        <v>55</v>
      </c>
      <c r="C49" s="56">
        <v>500</v>
      </c>
      <c r="D49" s="12">
        <f t="shared" si="30"/>
        <v>1.5041959546153996E-4</v>
      </c>
      <c r="E49" s="56">
        <v>0</v>
      </c>
      <c r="F49" s="56">
        <v>0</v>
      </c>
      <c r="G49" s="56">
        <v>125</v>
      </c>
      <c r="H49" s="56">
        <v>431.65</v>
      </c>
      <c r="I49" s="56">
        <f t="shared" si="31"/>
        <v>556.65</v>
      </c>
      <c r="J49" s="76">
        <f t="shared" si="32"/>
        <v>1.5976792598712723E-4</v>
      </c>
      <c r="K49" s="56">
        <f t="shared" si="19"/>
        <v>56.649999999999977</v>
      </c>
      <c r="L49" s="6">
        <f t="shared" si="20"/>
        <v>0.11329999999999996</v>
      </c>
    </row>
    <row r="50" spans="1:17" s="5" customFormat="1" ht="50.15" customHeight="1" x14ac:dyDescent="0.3">
      <c r="A50" s="20">
        <v>2260011</v>
      </c>
      <c r="B50" s="10" t="s">
        <v>56</v>
      </c>
      <c r="C50" s="56">
        <v>36426</v>
      </c>
      <c r="D50" s="12">
        <f t="shared" si="30"/>
        <v>1.0958368368564109E-2</v>
      </c>
      <c r="E50" s="56">
        <v>4949.0200000000004</v>
      </c>
      <c r="F50" s="56">
        <v>9940.7099999999973</v>
      </c>
      <c r="G50" s="56">
        <v>5640.07</v>
      </c>
      <c r="H50" s="56">
        <v>4766.41</v>
      </c>
      <c r="I50" s="56">
        <f t="shared" si="31"/>
        <v>25296.209999999995</v>
      </c>
      <c r="J50" s="76">
        <f t="shared" si="32"/>
        <v>7.2604383491149315E-3</v>
      </c>
      <c r="K50" s="56">
        <f t="shared" si="19"/>
        <v>-11129.790000000005</v>
      </c>
      <c r="L50" s="6">
        <f t="shared" si="20"/>
        <v>-0.30554521495635001</v>
      </c>
    </row>
    <row r="51" spans="1:17" s="5" customFormat="1" ht="50.15" customHeight="1" x14ac:dyDescent="0.3">
      <c r="A51" s="20">
        <v>2260039</v>
      </c>
      <c r="B51" s="10" t="s">
        <v>57</v>
      </c>
      <c r="C51" s="56">
        <v>1100</v>
      </c>
      <c r="D51" s="12">
        <f t="shared" si="30"/>
        <v>3.3092311001538792E-4</v>
      </c>
      <c r="E51" s="56">
        <v>4.6200000000000223</v>
      </c>
      <c r="F51" s="56">
        <v>236.5</v>
      </c>
      <c r="G51" s="56">
        <v>7</v>
      </c>
      <c r="H51" s="56">
        <v>582.21000000000015</v>
      </c>
      <c r="I51" s="56">
        <f t="shared" si="31"/>
        <v>830.33000000000015</v>
      </c>
      <c r="J51" s="76">
        <f t="shared" si="32"/>
        <v>2.3831869574219235E-4</v>
      </c>
      <c r="K51" s="56">
        <f t="shared" si="19"/>
        <v>-269.66999999999985</v>
      </c>
      <c r="L51" s="6">
        <f t="shared" si="20"/>
        <v>-0.24515454545454532</v>
      </c>
    </row>
    <row r="52" spans="1:17" s="5" customFormat="1" ht="50.15" customHeight="1" x14ac:dyDescent="0.3">
      <c r="A52" s="20">
        <v>2260089</v>
      </c>
      <c r="B52" s="10" t="s">
        <v>58</v>
      </c>
      <c r="C52" s="56">
        <v>4992</v>
      </c>
      <c r="D52" s="12">
        <f t="shared" si="30"/>
        <v>1.5017892410880151E-3</v>
      </c>
      <c r="E52" s="56">
        <v>1186.3599999999999</v>
      </c>
      <c r="F52" s="56">
        <v>1942.51</v>
      </c>
      <c r="G52" s="56">
        <v>1737.91</v>
      </c>
      <c r="H52" s="56">
        <v>9818.0799999999981</v>
      </c>
      <c r="I52" s="56">
        <f t="shared" si="31"/>
        <v>14684.859999999997</v>
      </c>
      <c r="J52" s="76">
        <f t="shared" si="32"/>
        <v>4.2148021658336915E-3</v>
      </c>
      <c r="K52" s="56">
        <f t="shared" si="19"/>
        <v>9692.8599999999969</v>
      </c>
      <c r="L52" s="6">
        <f t="shared" si="20"/>
        <v>1.9416786858974353</v>
      </c>
    </row>
    <row r="53" spans="1:17" s="5" customFormat="1" ht="50.15" customHeight="1" x14ac:dyDescent="0.3">
      <c r="A53" s="20">
        <v>2270089</v>
      </c>
      <c r="B53" s="10" t="s">
        <v>59</v>
      </c>
      <c r="C53" s="56">
        <v>6350</v>
      </c>
      <c r="D53" s="12">
        <f t="shared" si="30"/>
        <v>1.9103288623615576E-3</v>
      </c>
      <c r="E53" s="56">
        <v>0</v>
      </c>
      <c r="F53" s="56">
        <v>6250</v>
      </c>
      <c r="G53" s="56">
        <v>1200</v>
      </c>
      <c r="H53" s="56">
        <v>1000</v>
      </c>
      <c r="I53" s="56">
        <f t="shared" si="31"/>
        <v>8450</v>
      </c>
      <c r="J53" s="76">
        <f t="shared" si="32"/>
        <v>2.4252923283773018E-3</v>
      </c>
      <c r="K53" s="56">
        <f t="shared" si="19"/>
        <v>2100</v>
      </c>
      <c r="L53" s="6">
        <f t="shared" si="20"/>
        <v>0.33070866141732286</v>
      </c>
    </row>
    <row r="54" spans="1:17" s="5" customFormat="1" ht="50.15" customHeight="1" x14ac:dyDescent="0.3">
      <c r="A54" s="2" t="s">
        <v>60</v>
      </c>
      <c r="B54" s="13" t="s">
        <v>61</v>
      </c>
      <c r="C54" s="57">
        <f>SUM(C44:C53)</f>
        <v>695750</v>
      </c>
      <c r="D54" s="15">
        <f>SUM(D44:D53)</f>
        <v>0.20930886708473287</v>
      </c>
      <c r="E54" s="57">
        <f>SUM(E44:E53)</f>
        <v>94618.789999999964</v>
      </c>
      <c r="F54" s="57">
        <f>SUM(F44:F53)</f>
        <v>147677.32000000007</v>
      </c>
      <c r="G54" s="57">
        <f>SUM(G44:G53)</f>
        <v>131051.29999999999</v>
      </c>
      <c r="H54" s="57">
        <f>SUM(H44:H53)</f>
        <v>158853.72</v>
      </c>
      <c r="I54" s="57">
        <f>SUM(I44:I53)</f>
        <v>532201.13000000012</v>
      </c>
      <c r="J54" s="65">
        <f>SUM(J44:J53)</f>
        <v>0.15275068849026405</v>
      </c>
      <c r="K54" s="57">
        <f t="shared" si="19"/>
        <v>-163548.86999999988</v>
      </c>
      <c r="L54" s="7">
        <f t="shared" si="20"/>
        <v>-0.23506844412504474</v>
      </c>
    </row>
    <row r="55" spans="1:17" s="5" customFormat="1" ht="50.15" customHeight="1" x14ac:dyDescent="0.3">
      <c r="A55" s="20">
        <v>2300001</v>
      </c>
      <c r="B55" s="10" t="s">
        <v>62</v>
      </c>
      <c r="C55" s="56">
        <v>91694</v>
      </c>
      <c r="D55" s="12">
        <f>C55/$C$81</f>
        <v>2.758514877250089E-2</v>
      </c>
      <c r="E55" s="56">
        <v>16109.769999999995</v>
      </c>
      <c r="F55" s="56">
        <v>31107.820000000007</v>
      </c>
      <c r="G55" s="56">
        <v>17664.670000000002</v>
      </c>
      <c r="H55" s="56">
        <v>30831.750000000015</v>
      </c>
      <c r="I55" s="56">
        <f t="shared" ref="I55" si="33">SUM(E55:H55)</f>
        <v>95714.010000000024</v>
      </c>
      <c r="J55" s="76">
        <f>I55/$I$81</f>
        <v>2.7471533038015195E-2</v>
      </c>
      <c r="K55" s="56">
        <f t="shared" si="19"/>
        <v>4020.0100000000239</v>
      </c>
      <c r="L55" s="6">
        <f t="shared" si="20"/>
        <v>4.3841581782886815E-2</v>
      </c>
    </row>
    <row r="56" spans="1:17" s="5" customFormat="1" ht="50.15" customHeight="1" x14ac:dyDescent="0.3">
      <c r="A56" s="2" t="s">
        <v>63</v>
      </c>
      <c r="B56" s="13" t="s">
        <v>64</v>
      </c>
      <c r="C56" s="57">
        <f>SUM(C55)</f>
        <v>91694</v>
      </c>
      <c r="D56" s="15">
        <f>SUM(D55)</f>
        <v>2.758514877250089E-2</v>
      </c>
      <c r="E56" s="57">
        <f>SUM(E55)</f>
        <v>16109.769999999995</v>
      </c>
      <c r="F56" s="57">
        <f t="shared" ref="F56:H56" si="34">SUM(F55)</f>
        <v>31107.820000000007</v>
      </c>
      <c r="G56" s="57">
        <f t="shared" si="34"/>
        <v>17664.670000000002</v>
      </c>
      <c r="H56" s="57">
        <f t="shared" si="34"/>
        <v>30831.750000000015</v>
      </c>
      <c r="I56" s="57">
        <f>SUM(I55)</f>
        <v>95714.010000000024</v>
      </c>
      <c r="J56" s="65">
        <f>SUM(J55)</f>
        <v>2.7471533038015195E-2</v>
      </c>
      <c r="K56" s="57">
        <f t="shared" si="19"/>
        <v>4020.0100000000239</v>
      </c>
      <c r="L56" s="7">
        <f t="shared" si="20"/>
        <v>4.3841581782886815E-2</v>
      </c>
    </row>
    <row r="57" spans="1:17" s="5" customFormat="1" ht="50.15" customHeight="1" x14ac:dyDescent="0.3">
      <c r="A57" s="20">
        <v>2400001</v>
      </c>
      <c r="B57" s="10" t="s">
        <v>65</v>
      </c>
      <c r="C57" s="56">
        <v>20852</v>
      </c>
      <c r="D57" s="12">
        <f>C57/$C$81</f>
        <v>6.2730988091280627E-3</v>
      </c>
      <c r="E57" s="56">
        <v>5755.66</v>
      </c>
      <c r="F57" s="56">
        <v>2778.5299999999997</v>
      </c>
      <c r="G57" s="56">
        <v>5994.1</v>
      </c>
      <c r="H57" s="56">
        <v>6859.48</v>
      </c>
      <c r="I57" s="56">
        <f t="shared" ref="I57" si="35">SUM(E57:H57)</f>
        <v>21387.769999999997</v>
      </c>
      <c r="J57" s="76">
        <f>I57/$I$81</f>
        <v>6.1386502369346983E-3</v>
      </c>
      <c r="K57" s="56">
        <f t="shared" si="19"/>
        <v>535.7699999999968</v>
      </c>
      <c r="L57" s="6">
        <f t="shared" si="20"/>
        <v>2.5693938231344561E-2</v>
      </c>
    </row>
    <row r="58" spans="1:17" s="5" customFormat="1" ht="50.15" customHeight="1" x14ac:dyDescent="0.3">
      <c r="A58" s="2" t="s">
        <v>66</v>
      </c>
      <c r="B58" s="13" t="s">
        <v>67</v>
      </c>
      <c r="C58" s="57">
        <f>SUM(C57)</f>
        <v>20852</v>
      </c>
      <c r="D58" s="15">
        <f>SUM(D57)</f>
        <v>6.2730988091280627E-3</v>
      </c>
      <c r="E58" s="57">
        <f t="shared" ref="E58:H58" si="36">SUM(E57)</f>
        <v>5755.66</v>
      </c>
      <c r="F58" s="57">
        <f t="shared" si="36"/>
        <v>2778.5299999999997</v>
      </c>
      <c r="G58" s="57">
        <f t="shared" si="36"/>
        <v>5994.1</v>
      </c>
      <c r="H58" s="57">
        <f t="shared" si="36"/>
        <v>6859.48</v>
      </c>
      <c r="I58" s="57">
        <f>SUM(I57)</f>
        <v>21387.769999999997</v>
      </c>
      <c r="J58" s="65">
        <f>SUM(J57)</f>
        <v>6.1386502369346983E-3</v>
      </c>
      <c r="K58" s="57">
        <f t="shared" si="19"/>
        <v>535.7699999999968</v>
      </c>
      <c r="L58" s="7">
        <f t="shared" si="20"/>
        <v>2.5693938231344561E-2</v>
      </c>
    </row>
    <row r="59" spans="1:17" s="5" customFormat="1" ht="50.15" customHeight="1" x14ac:dyDescent="0.3">
      <c r="A59" s="20">
        <v>2510002</v>
      </c>
      <c r="B59" s="10" t="s">
        <v>68</v>
      </c>
      <c r="C59" s="56">
        <v>305873</v>
      </c>
      <c r="D59" s="12">
        <f>C59/$C$81</f>
        <v>9.2018585845215231E-2</v>
      </c>
      <c r="E59" s="56">
        <v>51444.529999999992</v>
      </c>
      <c r="F59" s="56">
        <v>94047.41</v>
      </c>
      <c r="G59" s="56">
        <v>88107.750000000015</v>
      </c>
      <c r="H59" s="56">
        <v>171210.00000000017</v>
      </c>
      <c r="I59" s="56">
        <f t="shared" ref="I59" si="37">SUM(E59:H59)</f>
        <v>404809.69000000018</v>
      </c>
      <c r="J59" s="76">
        <f>I59/$I$81</f>
        <v>0.11618719948044902</v>
      </c>
      <c r="K59" s="56">
        <f t="shared" si="19"/>
        <v>98936.690000000177</v>
      </c>
      <c r="L59" s="6">
        <f t="shared" si="20"/>
        <v>0.32345676146636082</v>
      </c>
      <c r="Q59" s="9"/>
    </row>
    <row r="60" spans="1:17" s="5" customFormat="1" ht="50.15" customHeight="1" x14ac:dyDescent="0.3">
      <c r="A60" s="2" t="s">
        <v>69</v>
      </c>
      <c r="B60" s="13" t="s">
        <v>68</v>
      </c>
      <c r="C60" s="57">
        <f>SUM(C59)</f>
        <v>305873</v>
      </c>
      <c r="D60" s="15">
        <f>SUM(D59)</f>
        <v>9.2018585845215231E-2</v>
      </c>
      <c r="E60" s="57">
        <f>SUM(E59)</f>
        <v>51444.529999999992</v>
      </c>
      <c r="F60" s="57">
        <f t="shared" ref="F60:H60" si="38">SUM(F59)</f>
        <v>94047.41</v>
      </c>
      <c r="G60" s="57">
        <f t="shared" si="38"/>
        <v>88107.750000000015</v>
      </c>
      <c r="H60" s="57">
        <f t="shared" si="38"/>
        <v>171210.00000000017</v>
      </c>
      <c r="I60" s="57">
        <f>SUM(I59)</f>
        <v>404809.69000000018</v>
      </c>
      <c r="J60" s="65">
        <f>SUM(J59)</f>
        <v>0.11618719948044902</v>
      </c>
      <c r="K60" s="57">
        <f t="shared" si="19"/>
        <v>98936.690000000177</v>
      </c>
      <c r="L60" s="7">
        <f t="shared" si="20"/>
        <v>0.32345676146636082</v>
      </c>
    </row>
    <row r="61" spans="1:17" s="5" customFormat="1" ht="50.15" customHeight="1" x14ac:dyDescent="0.3">
      <c r="A61" s="3"/>
      <c r="B61" s="16" t="s">
        <v>70</v>
      </c>
      <c r="C61" s="58">
        <f>C60+C58+C56+C54+C43+C40</f>
        <v>1148022</v>
      </c>
      <c r="D61" s="64">
        <f>D60+D58+D56+D54+D43+D40</f>
        <v>0.34537000964189601</v>
      </c>
      <c r="E61" s="58">
        <f>E60+E58+E56+E54+E43+E40</f>
        <v>172590.74999999994</v>
      </c>
      <c r="F61" s="58">
        <f>F60+F58+F56+F54+F43+F40</f>
        <v>286079.13000000006</v>
      </c>
      <c r="G61" s="58">
        <f>G60+G58+G56+G54+G43+G40</f>
        <v>247906.4</v>
      </c>
      <c r="H61" s="58">
        <f>H60+H58+H56+H54+H43+H40</f>
        <v>375533.68000000023</v>
      </c>
      <c r="I61" s="58">
        <f>I60+I58+I56+I54+I43+I40</f>
        <v>1082109.9600000004</v>
      </c>
      <c r="J61" s="64">
        <f>J60+J58+J56+J54+J43+J40</f>
        <v>0.31058378514185436</v>
      </c>
      <c r="K61" s="58">
        <f t="shared" si="19"/>
        <v>-65912.039999999572</v>
      </c>
      <c r="L61" s="8">
        <f t="shared" si="20"/>
        <v>-5.7413568729518749E-2</v>
      </c>
    </row>
    <row r="62" spans="1:17" s="5" customFormat="1" ht="50.15" customHeight="1" x14ac:dyDescent="0.3">
      <c r="A62" s="20">
        <v>3490001</v>
      </c>
      <c r="B62" s="10" t="s">
        <v>71</v>
      </c>
      <c r="C62" s="56">
        <v>500</v>
      </c>
      <c r="D62" s="12">
        <f>C62/$C$81</f>
        <v>1.5041959546153996E-4</v>
      </c>
      <c r="E62" s="56">
        <v>207.33999999999997</v>
      </c>
      <c r="F62" s="56">
        <v>0</v>
      </c>
      <c r="G62" s="56">
        <v>186.31</v>
      </c>
      <c r="H62" s="56">
        <v>2599.2700000000009</v>
      </c>
      <c r="I62" s="56">
        <f t="shared" ref="I62" si="39">SUM(E62:H62)</f>
        <v>2992.920000000001</v>
      </c>
      <c r="J62" s="76">
        <f>I62/$I$81</f>
        <v>8.5901845153218894E-4</v>
      </c>
      <c r="K62" s="56">
        <f t="shared" si="19"/>
        <v>2492.920000000001</v>
      </c>
      <c r="L62" s="6">
        <f t="shared" si="20"/>
        <v>4.9858400000000023</v>
      </c>
    </row>
    <row r="63" spans="1:17" s="5" customFormat="1" ht="50.15" customHeight="1" x14ac:dyDescent="0.3">
      <c r="A63" s="2" t="s">
        <v>72</v>
      </c>
      <c r="B63" s="13" t="s">
        <v>71</v>
      </c>
      <c r="C63" s="57">
        <f>SUM(C62)</f>
        <v>500</v>
      </c>
      <c r="D63" s="15">
        <f>SUM(D62)</f>
        <v>1.5041959546153996E-4</v>
      </c>
      <c r="E63" s="57">
        <f>SUM(E62)</f>
        <v>207.33999999999997</v>
      </c>
      <c r="F63" s="57">
        <f t="shared" ref="F63:J63" si="40">SUM(F62)</f>
        <v>0</v>
      </c>
      <c r="G63" s="57">
        <f t="shared" si="40"/>
        <v>186.31</v>
      </c>
      <c r="H63" s="57">
        <f t="shared" si="40"/>
        <v>2599.2700000000009</v>
      </c>
      <c r="I63" s="57">
        <f t="shared" si="40"/>
        <v>2992.920000000001</v>
      </c>
      <c r="J63" s="65">
        <f t="shared" si="40"/>
        <v>8.5901845153218894E-4</v>
      </c>
      <c r="K63" s="57">
        <f t="shared" si="19"/>
        <v>2492.920000000001</v>
      </c>
      <c r="L63" s="7">
        <f t="shared" si="20"/>
        <v>4.9858400000000023</v>
      </c>
    </row>
    <row r="64" spans="1:17" s="5" customFormat="1" ht="50.15" customHeight="1" x14ac:dyDescent="0.3">
      <c r="A64" s="3"/>
      <c r="B64" s="16" t="s">
        <v>73</v>
      </c>
      <c r="C64" s="58">
        <f>C63</f>
        <v>500</v>
      </c>
      <c r="D64" s="18">
        <f>D63</f>
        <v>1.5041959546153996E-4</v>
      </c>
      <c r="E64" s="58">
        <f>E63</f>
        <v>207.33999999999997</v>
      </c>
      <c r="F64" s="58">
        <f t="shared" ref="F64:J64" si="41">F63</f>
        <v>0</v>
      </c>
      <c r="G64" s="58">
        <f t="shared" si="41"/>
        <v>186.31</v>
      </c>
      <c r="H64" s="58">
        <f t="shared" si="41"/>
        <v>2599.2700000000009</v>
      </c>
      <c r="I64" s="58">
        <f t="shared" si="41"/>
        <v>2992.920000000001</v>
      </c>
      <c r="J64" s="64">
        <f t="shared" si="41"/>
        <v>8.5901845153218894E-4</v>
      </c>
      <c r="K64" s="58">
        <f t="shared" si="19"/>
        <v>2492.920000000001</v>
      </c>
      <c r="L64" s="8">
        <f t="shared" si="20"/>
        <v>4.9858400000000023</v>
      </c>
    </row>
    <row r="65" spans="1:12" s="5" customFormat="1" ht="37" customHeight="1" x14ac:dyDescent="0.3">
      <c r="A65" s="20">
        <v>4405200</v>
      </c>
      <c r="B65" s="10" t="s">
        <v>94</v>
      </c>
      <c r="C65" s="56">
        <v>0</v>
      </c>
      <c r="D65" s="12">
        <f>C65/$C$81</f>
        <v>0</v>
      </c>
      <c r="E65" s="56">
        <v>0</v>
      </c>
      <c r="F65" s="56">
        <v>30000</v>
      </c>
      <c r="G65" s="56">
        <v>0</v>
      </c>
      <c r="H65" s="56">
        <v>0</v>
      </c>
      <c r="I65" s="56">
        <f t="shared" ref="I65:I66" si="42">SUM(E65:H65)</f>
        <v>30000</v>
      </c>
      <c r="J65" s="76">
        <f t="shared" ref="J65:J66" si="43">I65/$I$81</f>
        <v>8.6105053078484092E-3</v>
      </c>
      <c r="K65" s="56">
        <f t="shared" si="19"/>
        <v>30000</v>
      </c>
      <c r="L65" s="6" t="s">
        <v>1</v>
      </c>
    </row>
    <row r="66" spans="1:12" s="5" customFormat="1" ht="37" customHeight="1" x14ac:dyDescent="0.3">
      <c r="A66" s="62">
        <v>4490008</v>
      </c>
      <c r="B66" s="10" t="s">
        <v>74</v>
      </c>
      <c r="C66" s="56">
        <v>87183</v>
      </c>
      <c r="D66" s="12">
        <f>C66/$C$81</f>
        <v>2.6228063182246877E-2</v>
      </c>
      <c r="E66" s="56">
        <v>77592.989999999976</v>
      </c>
      <c r="F66" s="56">
        <v>16526.469999999998</v>
      </c>
      <c r="G66" s="56">
        <v>7025.0800000000008</v>
      </c>
      <c r="H66" s="56">
        <v>6668.0400000000045</v>
      </c>
      <c r="I66" s="56">
        <f t="shared" si="42"/>
        <v>107812.57999999999</v>
      </c>
      <c r="J66" s="76">
        <f t="shared" si="43"/>
        <v>3.0944026411427704E-2</v>
      </c>
      <c r="K66" s="56">
        <f t="shared" si="19"/>
        <v>20629.579999999987</v>
      </c>
      <c r="L66" s="6">
        <f t="shared" si="20"/>
        <v>0.23662388309647508</v>
      </c>
    </row>
    <row r="67" spans="1:12" s="5" customFormat="1" ht="50.15" customHeight="1" x14ac:dyDescent="0.3">
      <c r="A67" s="2" t="s">
        <v>16</v>
      </c>
      <c r="B67" s="13" t="s">
        <v>75</v>
      </c>
      <c r="C67" s="57">
        <f>SUM(C65:C66)</f>
        <v>87183</v>
      </c>
      <c r="D67" s="65">
        <f>SUM(D65:D66)</f>
        <v>2.6228063182246877E-2</v>
      </c>
      <c r="E67" s="57">
        <f>SUM(E65:E66)</f>
        <v>77592.989999999976</v>
      </c>
      <c r="F67" s="57">
        <f>SUM(F65:F66)</f>
        <v>46526.47</v>
      </c>
      <c r="G67" s="57">
        <f>SUM(G65:G66)</f>
        <v>7025.0800000000008</v>
      </c>
      <c r="H67" s="57">
        <f>SUM(H65:H66)</f>
        <v>6668.0400000000045</v>
      </c>
      <c r="I67" s="57">
        <f>SUM(E67:H67)</f>
        <v>137812.57999999999</v>
      </c>
      <c r="J67" s="65">
        <f>SUM(J65:J66)</f>
        <v>3.9554531719276115E-2</v>
      </c>
      <c r="K67" s="57">
        <f t="shared" si="19"/>
        <v>50629.579999999987</v>
      </c>
      <c r="L67" s="7">
        <f t="shared" si="20"/>
        <v>0.58072766479703597</v>
      </c>
    </row>
    <row r="68" spans="1:12" s="5" customFormat="1" ht="50.15" customHeight="1" x14ac:dyDescent="0.3">
      <c r="A68" s="3"/>
      <c r="B68" s="16" t="s">
        <v>25</v>
      </c>
      <c r="C68" s="58">
        <f>C67</f>
        <v>87183</v>
      </c>
      <c r="D68" s="18">
        <f>D67</f>
        <v>2.6228063182246877E-2</v>
      </c>
      <c r="E68" s="58">
        <f>E67</f>
        <v>77592.989999999976</v>
      </c>
      <c r="F68" s="58">
        <f t="shared" ref="F68:J68" si="44">F67</f>
        <v>46526.47</v>
      </c>
      <c r="G68" s="58">
        <f t="shared" si="44"/>
        <v>7025.0800000000008</v>
      </c>
      <c r="H68" s="58">
        <f t="shared" si="44"/>
        <v>6668.0400000000045</v>
      </c>
      <c r="I68" s="58">
        <f t="shared" si="44"/>
        <v>137812.57999999999</v>
      </c>
      <c r="J68" s="64">
        <f>J67</f>
        <v>3.9554531719276115E-2</v>
      </c>
      <c r="K68" s="58">
        <f t="shared" si="19"/>
        <v>50629.579999999987</v>
      </c>
      <c r="L68" s="8">
        <f t="shared" si="20"/>
        <v>0.58072766479703597</v>
      </c>
    </row>
    <row r="69" spans="1:12" s="5" customFormat="1" ht="25" hidden="1" x14ac:dyDescent="0.3">
      <c r="A69" s="20">
        <v>62000001</v>
      </c>
      <c r="B69" s="10" t="s">
        <v>76</v>
      </c>
      <c r="C69" s="56"/>
      <c r="D69" s="12">
        <v>0</v>
      </c>
      <c r="E69" s="56"/>
      <c r="F69" s="56"/>
      <c r="G69" s="56"/>
      <c r="H69" s="56"/>
      <c r="I69" s="56">
        <f t="shared" ref="I69" si="45">SUM(E69:H69)</f>
        <v>0</v>
      </c>
      <c r="J69" s="76">
        <f>I69/$I$81</f>
        <v>0</v>
      </c>
      <c r="K69" s="56">
        <f t="shared" si="19"/>
        <v>0</v>
      </c>
      <c r="L69" s="6">
        <v>0</v>
      </c>
    </row>
    <row r="70" spans="1:12" s="5" customFormat="1" ht="26" hidden="1" x14ac:dyDescent="0.3">
      <c r="A70" s="2"/>
      <c r="B70" s="13" t="s">
        <v>76</v>
      </c>
      <c r="C70" s="57"/>
      <c r="D70" s="15">
        <v>0</v>
      </c>
      <c r="E70" s="57">
        <f>SUM(E69)</f>
        <v>0</v>
      </c>
      <c r="F70" s="57">
        <f t="shared" ref="F70:H70" si="46">SUM(F69)</f>
        <v>0</v>
      </c>
      <c r="G70" s="57">
        <f t="shared" si="46"/>
        <v>0</v>
      </c>
      <c r="H70" s="57">
        <f t="shared" si="46"/>
        <v>0</v>
      </c>
      <c r="I70" s="57">
        <f>SUM(E70:H70)</f>
        <v>0</v>
      </c>
      <c r="J70" s="65">
        <v>0</v>
      </c>
      <c r="K70" s="57">
        <f t="shared" si="19"/>
        <v>0</v>
      </c>
      <c r="L70" s="7">
        <v>0</v>
      </c>
    </row>
    <row r="71" spans="1:12" s="5" customFormat="1" ht="50.15" customHeight="1" x14ac:dyDescent="0.3">
      <c r="A71" s="20">
        <v>6400002</v>
      </c>
      <c r="B71" s="10" t="s">
        <v>77</v>
      </c>
      <c r="C71" s="56">
        <v>0</v>
      </c>
      <c r="D71" s="12">
        <f>C71/$C$81</f>
        <v>0</v>
      </c>
      <c r="E71" s="56">
        <v>0</v>
      </c>
      <c r="F71" s="56">
        <v>132.15</v>
      </c>
      <c r="G71" s="56">
        <v>0</v>
      </c>
      <c r="H71" s="56">
        <v>448.8</v>
      </c>
      <c r="I71" s="56">
        <f t="shared" ref="I71" si="47">SUM(E71:H71)</f>
        <v>580.95000000000005</v>
      </c>
      <c r="J71" s="76">
        <f>I71/$I$81</f>
        <v>1.6674243528648445E-4</v>
      </c>
      <c r="K71" s="56">
        <f t="shared" si="19"/>
        <v>580.95000000000005</v>
      </c>
      <c r="L71" s="6" t="s">
        <v>1</v>
      </c>
    </row>
    <row r="72" spans="1:12" s="5" customFormat="1" ht="50.15" customHeight="1" x14ac:dyDescent="0.3">
      <c r="A72" s="2"/>
      <c r="B72" s="13" t="s">
        <v>77</v>
      </c>
      <c r="C72" s="57">
        <f>SUM(C71)</f>
        <v>0</v>
      </c>
      <c r="D72" s="15">
        <f>SUM(D71)</f>
        <v>0</v>
      </c>
      <c r="E72" s="57">
        <f>SUM(E71)</f>
        <v>0</v>
      </c>
      <c r="F72" s="57">
        <f t="shared" ref="F72:H72" si="48">SUM(F71)</f>
        <v>132.15</v>
      </c>
      <c r="G72" s="57">
        <f t="shared" si="48"/>
        <v>0</v>
      </c>
      <c r="H72" s="57">
        <f t="shared" si="48"/>
        <v>448.8</v>
      </c>
      <c r="I72" s="57">
        <f>SUM(E72:H72)</f>
        <v>580.95000000000005</v>
      </c>
      <c r="J72" s="65">
        <f>SUM(J71)</f>
        <v>1.6674243528648445E-4</v>
      </c>
      <c r="K72" s="57">
        <f t="shared" si="19"/>
        <v>580.95000000000005</v>
      </c>
      <c r="L72" s="7" t="s">
        <v>1</v>
      </c>
    </row>
    <row r="73" spans="1:12" s="5" customFormat="1" ht="50.15" customHeight="1" x14ac:dyDescent="0.3">
      <c r="A73" s="20">
        <v>6500001</v>
      </c>
      <c r="B73" s="10" t="s">
        <v>78</v>
      </c>
      <c r="C73" s="56">
        <v>3000</v>
      </c>
      <c r="D73" s="12">
        <f>C73/$C$81</f>
        <v>9.0251757276923984E-4</v>
      </c>
      <c r="E73" s="56">
        <v>2065.7799999999997</v>
      </c>
      <c r="F73" s="56">
        <v>0</v>
      </c>
      <c r="G73" s="56">
        <v>0</v>
      </c>
      <c r="H73" s="56">
        <v>1174.52</v>
      </c>
      <c r="I73" s="56">
        <f t="shared" ref="I73" si="49">SUM(E73:H73)</f>
        <v>3240.2999999999997</v>
      </c>
      <c r="J73" s="76">
        <f>I73/$I$81</f>
        <v>9.3002067830070655E-4</v>
      </c>
      <c r="K73" s="56">
        <f t="shared" si="19"/>
        <v>240.29999999999973</v>
      </c>
      <c r="L73" s="6">
        <f t="shared" si="20"/>
        <v>8.0099999999999907E-2</v>
      </c>
    </row>
    <row r="74" spans="1:12" s="5" customFormat="1" ht="50.15" customHeight="1" x14ac:dyDescent="0.3">
      <c r="A74" s="2" t="s">
        <v>79</v>
      </c>
      <c r="B74" s="13" t="s">
        <v>78</v>
      </c>
      <c r="C74" s="57">
        <f>SUM(C73)</f>
        <v>3000</v>
      </c>
      <c r="D74" s="65">
        <f>SUM(D73)</f>
        <v>9.0251757276923984E-4</v>
      </c>
      <c r="E74" s="57">
        <f>SUM(E73)</f>
        <v>2065.7799999999997</v>
      </c>
      <c r="F74" s="57">
        <f t="shared" ref="F74:H74" si="50">SUM(F73)</f>
        <v>0</v>
      </c>
      <c r="G74" s="57">
        <f t="shared" si="50"/>
        <v>0</v>
      </c>
      <c r="H74" s="57">
        <f t="shared" si="50"/>
        <v>1174.52</v>
      </c>
      <c r="I74" s="57">
        <f>SUM(E74:H74)</f>
        <v>3240.2999999999997</v>
      </c>
      <c r="J74" s="65">
        <f>SUM(J73)</f>
        <v>9.3002067830070655E-4</v>
      </c>
      <c r="K74" s="57">
        <f t="shared" si="19"/>
        <v>240.29999999999973</v>
      </c>
      <c r="L74" s="7">
        <f t="shared" si="20"/>
        <v>8.0099999999999907E-2</v>
      </c>
    </row>
    <row r="75" spans="1:12" s="5" customFormat="1" ht="50.15" customHeight="1" x14ac:dyDescent="0.3">
      <c r="A75" s="20">
        <v>6700001</v>
      </c>
      <c r="B75" s="10" t="s">
        <v>80</v>
      </c>
      <c r="C75" s="56">
        <v>11000</v>
      </c>
      <c r="D75" s="12">
        <f>C75/$C$81</f>
        <v>3.3092311001538793E-3</v>
      </c>
      <c r="E75" s="56">
        <v>0</v>
      </c>
      <c r="F75" s="56">
        <v>452.85</v>
      </c>
      <c r="G75" s="56">
        <v>0</v>
      </c>
      <c r="H75" s="56">
        <v>1098.3499999999999</v>
      </c>
      <c r="I75" s="56">
        <f t="shared" ref="I75:I76" si="51">SUM(E75:H75)</f>
        <v>1551.1999999999998</v>
      </c>
      <c r="J75" s="76">
        <f>I75/$I$81</f>
        <v>4.4522052778448167E-4</v>
      </c>
      <c r="K75" s="56">
        <f t="shared" si="19"/>
        <v>-9448.7999999999993</v>
      </c>
      <c r="L75" s="6">
        <f t="shared" si="20"/>
        <v>-0.85898181818181807</v>
      </c>
    </row>
    <row r="76" spans="1:12" s="5" customFormat="1" ht="50.15" hidden="1" customHeight="1" x14ac:dyDescent="0.3">
      <c r="A76" s="20"/>
      <c r="B76" s="10" t="s">
        <v>81</v>
      </c>
      <c r="C76" s="56"/>
      <c r="D76" s="12"/>
      <c r="E76" s="56"/>
      <c r="F76" s="56"/>
      <c r="G76" s="56"/>
      <c r="H76" s="56"/>
      <c r="I76" s="56">
        <f t="shared" si="51"/>
        <v>0</v>
      </c>
      <c r="J76" s="76"/>
      <c r="K76" s="56">
        <f t="shared" si="19"/>
        <v>0</v>
      </c>
      <c r="L76" s="6">
        <v>0</v>
      </c>
    </row>
    <row r="77" spans="1:12" s="5" customFormat="1" ht="50.15" customHeight="1" x14ac:dyDescent="0.3">
      <c r="A77" s="2" t="s">
        <v>82</v>
      </c>
      <c r="B77" s="13" t="s">
        <v>83</v>
      </c>
      <c r="C77" s="57">
        <f>SUM(C75:C76)</f>
        <v>11000</v>
      </c>
      <c r="D77" s="65">
        <f>SUM(D75:D76)</f>
        <v>3.3092311001538793E-3</v>
      </c>
      <c r="E77" s="57">
        <f>SUM(E75:E76)</f>
        <v>0</v>
      </c>
      <c r="F77" s="57">
        <f t="shared" ref="F77:H77" si="52">SUM(F75:F76)</f>
        <v>452.85</v>
      </c>
      <c r="G77" s="57">
        <f t="shared" si="52"/>
        <v>0</v>
      </c>
      <c r="H77" s="57">
        <f t="shared" si="52"/>
        <v>1098.3499999999999</v>
      </c>
      <c r="I77" s="57">
        <f>SUM(E77:H77)</f>
        <v>1551.1999999999998</v>
      </c>
      <c r="J77" s="65">
        <f>SUM(J75:J76)</f>
        <v>4.4522052778448167E-4</v>
      </c>
      <c r="K77" s="57">
        <f t="shared" si="19"/>
        <v>-9448.7999999999993</v>
      </c>
      <c r="L77" s="7">
        <f t="shared" si="20"/>
        <v>-0.85898181818181807</v>
      </c>
    </row>
    <row r="78" spans="1:12" s="5" customFormat="1" ht="50.15" hidden="1" customHeight="1" x14ac:dyDescent="0.3">
      <c r="A78" s="20">
        <v>6800002</v>
      </c>
      <c r="B78" s="10" t="s">
        <v>84</v>
      </c>
      <c r="C78" s="56"/>
      <c r="D78" s="12">
        <v>0</v>
      </c>
      <c r="E78" s="12"/>
      <c r="F78" s="56">
        <v>118.87</v>
      </c>
      <c r="G78" s="12"/>
      <c r="H78" s="12"/>
      <c r="I78" s="56">
        <f t="shared" ref="I78" si="53">SUM(E78:H78)</f>
        <v>118.87</v>
      </c>
      <c r="J78" s="76">
        <v>0</v>
      </c>
      <c r="K78" s="56">
        <f t="shared" si="19"/>
        <v>118.87</v>
      </c>
      <c r="L78" s="6" t="s">
        <v>1</v>
      </c>
    </row>
    <row r="79" spans="1:12" s="5" customFormat="1" ht="50.15" hidden="1" customHeight="1" x14ac:dyDescent="0.3">
      <c r="A79" s="2" t="s">
        <v>85</v>
      </c>
      <c r="B79" s="13" t="s">
        <v>84</v>
      </c>
      <c r="C79" s="57"/>
      <c r="D79" s="15">
        <v>0</v>
      </c>
      <c r="E79" s="57">
        <f>SUM(E78)</f>
        <v>0</v>
      </c>
      <c r="F79" s="57">
        <f t="shared" ref="F79:H79" si="54">SUM(F78)</f>
        <v>118.87</v>
      </c>
      <c r="G79" s="57">
        <f t="shared" si="54"/>
        <v>0</v>
      </c>
      <c r="H79" s="57">
        <f t="shared" si="54"/>
        <v>0</v>
      </c>
      <c r="I79" s="57">
        <v>118.87</v>
      </c>
      <c r="J79" s="65">
        <v>0</v>
      </c>
      <c r="K79" s="57">
        <f t="shared" si="19"/>
        <v>118.87</v>
      </c>
      <c r="L79" s="7" t="s">
        <v>1</v>
      </c>
    </row>
    <row r="80" spans="1:12" s="5" customFormat="1" ht="50.15" customHeight="1" x14ac:dyDescent="0.3">
      <c r="A80" s="3"/>
      <c r="B80" s="16" t="s">
        <v>86</v>
      </c>
      <c r="C80" s="58">
        <f t="shared" ref="C80:D80" si="55">C77+C74+C72+C70</f>
        <v>14000</v>
      </c>
      <c r="D80" s="64">
        <f t="shared" si="55"/>
        <v>4.2117486729231195E-3</v>
      </c>
      <c r="E80" s="58">
        <f>E77+E74+E72+E70</f>
        <v>2065.7799999999997</v>
      </c>
      <c r="F80" s="58">
        <f t="shared" ref="F80:J80" si="56">F77+F74+F72+F70</f>
        <v>585</v>
      </c>
      <c r="G80" s="58">
        <f t="shared" si="56"/>
        <v>0</v>
      </c>
      <c r="H80" s="58">
        <f t="shared" si="56"/>
        <v>2721.67</v>
      </c>
      <c r="I80" s="58">
        <f t="shared" si="56"/>
        <v>5372.45</v>
      </c>
      <c r="J80" s="64">
        <f t="shared" si="56"/>
        <v>1.5419836413716726E-3</v>
      </c>
      <c r="K80" s="58">
        <f t="shared" si="19"/>
        <v>-8627.5499999999993</v>
      </c>
      <c r="L80" s="8">
        <f t="shared" si="20"/>
        <v>-0.6162535714285714</v>
      </c>
    </row>
    <row r="81" spans="1:12" s="39" customFormat="1" ht="42.5" thickBot="1" x14ac:dyDescent="0.4">
      <c r="A81" s="35"/>
      <c r="B81" s="36" t="s">
        <v>33</v>
      </c>
      <c r="C81" s="37">
        <f>C80+C68+C64+C61+C38</f>
        <v>3324035</v>
      </c>
      <c r="D81" s="38">
        <f>D80+D68+D64+D61+D38</f>
        <v>1</v>
      </c>
      <c r="E81" s="37">
        <f>E80+E68+E64+E61+E38</f>
        <v>725140.16999999993</v>
      </c>
      <c r="F81" s="37">
        <f>F80+F68+F64+F61+F38</f>
        <v>966972.47000000032</v>
      </c>
      <c r="G81" s="37">
        <f>G80+G68+G64+G61+G38</f>
        <v>757065.41</v>
      </c>
      <c r="H81" s="37">
        <f>H80+H68+H64+H61+H38</f>
        <v>1034938.0300000005</v>
      </c>
      <c r="I81" s="37">
        <f>I80+I68+I64+I61+I38</f>
        <v>3484116.080000001</v>
      </c>
      <c r="J81" s="79">
        <f>J80+J68+J64+J61+J38</f>
        <v>0.99999999999999989</v>
      </c>
      <c r="K81" s="37">
        <f>K80+K68+K64+K61+K38</f>
        <v>160081.0800000008</v>
      </c>
      <c r="L81" s="60">
        <f t="shared" si="20"/>
        <v>4.8158662589293071E-2</v>
      </c>
    </row>
    <row r="82" spans="1:12" s="28" customFormat="1" x14ac:dyDescent="0.35">
      <c r="C82" s="29"/>
      <c r="D82" s="30"/>
      <c r="E82" s="30"/>
      <c r="F82" s="30"/>
      <c r="G82" s="30"/>
      <c r="H82" s="30"/>
      <c r="I82" s="30"/>
      <c r="J82" s="80"/>
      <c r="K82" s="30"/>
      <c r="L82" s="30"/>
    </row>
    <row r="83" spans="1:12" s="28" customFormat="1" ht="15" thickBot="1" x14ac:dyDescent="0.4">
      <c r="A83" s="31"/>
      <c r="B83" s="31"/>
      <c r="C83" s="32"/>
      <c r="D83" s="33"/>
      <c r="E83" s="33"/>
      <c r="F83" s="33"/>
      <c r="G83" s="33"/>
      <c r="H83" s="33"/>
      <c r="I83" s="33"/>
      <c r="J83" s="81"/>
      <c r="K83" s="33"/>
      <c r="L83" s="33"/>
    </row>
    <row r="84" spans="1:12" ht="38.5" customHeight="1" thickTop="1" thickBot="1" x14ac:dyDescent="0.4">
      <c r="A84" s="69" t="s">
        <v>0</v>
      </c>
      <c r="B84" s="69"/>
      <c r="C84" s="69"/>
      <c r="D84" s="69"/>
      <c r="E84" s="69"/>
      <c r="F84" s="69"/>
      <c r="G84" s="69"/>
      <c r="H84" s="69"/>
      <c r="I84" s="61">
        <f>I28-I81</f>
        <v>4503.0799999991432</v>
      </c>
      <c r="J84" s="82"/>
      <c r="K84" s="27"/>
      <c r="L84" s="34"/>
    </row>
    <row r="85" spans="1:12" ht="15" thickTop="1" x14ac:dyDescent="0.35"/>
  </sheetData>
  <mergeCells count="5">
    <mergeCell ref="A30:L30"/>
    <mergeCell ref="A84:H84"/>
    <mergeCell ref="A24:A25"/>
    <mergeCell ref="A1:L1"/>
    <mergeCell ref="A2:L2"/>
  </mergeCells>
  <pageMargins left="0.7" right="0.7" top="0.75" bottom="0.75" header="0.3" footer="0.3"/>
  <pageSetup paperSize="9" orientation="portrait" r:id="rId1"/>
  <ignoredErrors>
    <ignoredError sqref="I82:I83 E29 I4:I6 I81 I78:I79 I32:I34 I64 I39 I21 I24:I26 I65:I66" formulaRange="1"/>
    <ignoredError sqref="I54:I63 I40 I35:I38 I69:I71 I18 I7:I8 I44 I75:I77 I72:I74 I67 I16 I14" formula="1" formulaRange="1"/>
    <ignoredError sqref="I17 I11 D8:D26 J7:J10 J25:J28 J24 J21 J18 J16 J14 J12 J11 I13:J13 I15:J15 J17 J19:J20 J22:J23 D35:D82 J35:J66 J72:J74 J75:J77 J69:J71 J67:J68 I68 K68 K67 I43 C16" formula="1"/>
    <ignoredError sqref="L73:L77 L66:L68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1A3A6D28C3C84DA1A3F526CE3D9153" ma:contentTypeVersion="10" ma:contentTypeDescription="Crear nuevo documento." ma:contentTypeScope="" ma:versionID="574ec2e1ce3ef8f15b286291bc58ba0d">
  <xsd:schema xmlns:xsd="http://www.w3.org/2001/XMLSchema" xmlns:xs="http://www.w3.org/2001/XMLSchema" xmlns:p="http://schemas.microsoft.com/office/2006/metadata/properties" xmlns:ns3="1f05d6f8-d059-466f-8ac6-4ca8ce65f698" xmlns:ns4="a51ce9ea-d801-4032-8db0-aa98438490f1" targetNamespace="http://schemas.microsoft.com/office/2006/metadata/properties" ma:root="true" ma:fieldsID="6aa87e1c419807461c1341899023050d" ns3:_="" ns4:_="">
    <xsd:import namespace="1f05d6f8-d059-466f-8ac6-4ca8ce65f698"/>
    <xsd:import namespace="a51ce9ea-d801-4032-8db0-aa9843849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5d6f8-d059-466f-8ac6-4ca8ce65f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ce9ea-d801-4032-8db0-aa9843849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950494-2881-4352-8C23-C15C5ABD785B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1f05d6f8-d059-466f-8ac6-4ca8ce65f698"/>
    <ds:schemaRef ds:uri="http://schemas.microsoft.com/office/2006/metadata/properties"/>
    <ds:schemaRef ds:uri="http://schemas.microsoft.com/office/infopath/2007/PartnerControls"/>
    <ds:schemaRef ds:uri="http://purl.org/dc/terms/"/>
    <ds:schemaRef ds:uri="a51ce9ea-d801-4032-8db0-aa98438490f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313A05F-4E02-4530-BEEA-131D7BFB2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05d6f8-d059-466f-8ac6-4ca8ce65f698"/>
    <ds:schemaRef ds:uri="a51ce9ea-d801-4032-8db0-aa9843849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8BF6B-0A0D-47C3-9E65-C4E108B777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 PTTO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Nieto Nieto</dc:creator>
  <cp:lastModifiedBy>Eugenia Nieto Nieto</cp:lastModifiedBy>
  <dcterms:created xsi:type="dcterms:W3CDTF">2020-06-15T13:32:40Z</dcterms:created>
  <dcterms:modified xsi:type="dcterms:W3CDTF">2020-06-18T12:27:19Z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0x010100901A3A6D28C3C84DA1A3F526CE3D9153</vt:lpwstr>
  </property>
</Properties>
</file>